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GavinWu\Downloads\2024 CMRT Updates\"/>
    </mc:Choice>
  </mc:AlternateContent>
  <xr:revisionPtr revIDLastSave="0" documentId="13_ncr:1_{089740D4-F946-40C5-BE50-61AFE5B29C6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Look-up'!$A$4:$I$608</definedName>
    <definedName name="Z_51531B83_BDD7_4890_A744_04812A317369_.wvu.Cols" localSheetId="7" hidden="1">'Smelter Look-up'!#REF!</definedName>
    <definedName name="Z_51531B83_BDD7_4890_A744_04812A317369_.wvu.FilterData" localSheetId="7" hidden="1">'Smelter Look-up'!$E$4:$F$604</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<sst xmlns="http://schemas.openxmlformats.org/spreadsheetml/2006/main" count="16150" uniqueCount="16150">
  <si>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</si>
  <si>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</si>
  <si>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</si>
  <si>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</si>
  <si>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</si>
  <si>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</si>
  <si>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</si>
  <si>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</si>
  <si>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</si>
  <si>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</si>
  <si>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</si>
  <si>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</si>
  <si>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</si>
  <si>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</si>
  <si>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</si>
  <si>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</si>
  <si>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</si>
  <si>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</si>
  <si>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</si>
  <si>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</si>
  <si>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</si>
  <si>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</si>
  <si>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</si>
  <si>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</si>
  <si>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</si>
  <si>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</si>
  <si>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</si>
  <si>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</si>
  <si>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</si>
  <si>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</si>
  <si>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</si>
  <si>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</si>
  <si>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</si>
  <si>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</si>
  <si>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</si>
  <si>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</si>
  <si>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</si>
  <si>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</si>
  <si>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</si>
  <si>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</si>
  <si>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</si>
  <si>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</si>
  <si>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</si>
  <si>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</si>
  <si>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</si>
  <si>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</si>
  <si>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</si>
  <si>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</si>
  <si>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</si>
  <si>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</si>
  <si>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</si>
  <si>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</si>
  <si>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</si>
  <si>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</si>
  <si>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</si>
  <si>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</si>
  <si>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</si>
  <si>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</si>
  <si>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</si>
  <si>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</si>
  <si>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</si>
  <si>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</si>
  <si>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</si>
  <si>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</si>
  <si>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</si>
  <si>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</si>
  <si>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</si>
  <si>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</si>
  <si>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</si>
  <si>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</si>
  <si>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</si>
  <si>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</si>
  <si>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</si>
  <si>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</si>
  <si>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</si>
  <si>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</si>
  <si>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</si>
  <si>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</si>
  <si>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</si>
  <si>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</si>
  <si>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</si>
  <si>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</si>
  <si>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</si>
  <si>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</si>
  <si>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</si>
  <si>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</si>
  <si>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</si>
  <si>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</si>
  <si>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</si>
  <si>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</si>
  <si>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</si>
  <si>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</si>
  <si>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</si>
  <si>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</si>
  <si>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</si>
  <si>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</si>
  <si>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</si>
  <si>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</si>
  <si>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</si>
  <si>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</si>
  <si>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</si>
  <si>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</si>
  <si>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</si>
  <si>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</si>
  <si>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</si>
  <si>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</si>
  <si>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</si>
  <si>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</si>
  <si>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</si>
  <si>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</si>
  <si>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</si>
  <si>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</si>
  <si>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</si>
  <si>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</si>
  <si>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</si>
  <si>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6.4
April 26, 2024</t>
  </si>
  <si>
    <t>Avnet, Inc.</t>
  </si>
  <si>
    <t>A. Company</t>
  </si>
  <si>
    <t>B. Product (or List of Products)</t>
  </si>
  <si>
    <t>C. User defined [Specify in 'Description of scope']</t>
  </si>
  <si>
    <t xml:space="preserve">Including but not limited to the following Avnet business units:  Advanced Manufacturing, Avnet Abacus, Avnet Advanced Applications Group, Avnet ASIC Israel, Avnet Design Services, Avnet Embedded, Avnet Integrated, Avnet Silica, CPC, EBV Elektronik, element14, Farnell, Newark, Nogales Cables &amp; Electromechanical, Tria, USI Electronics</t>
  </si>
  <si>
    <t/>
  </si>
  <si>
    <t>Lida Khairy</t>
  </si>
  <si>
    <t>lkhairy@premierfarnell.com</t>
  </si>
  <si>
    <t>773.907.5921</t>
  </si>
  <si>
    <t>Jim Beneke</t>
  </si>
  <si>
    <t>VP, Advanced Applications Group, CSG</t>
  </si>
  <si>
    <t>jim.beneke@avnet.com</t>
  </si>
  <si>
    <t>18-Mar-2025</t>
  </si>
  <si>
    <t>Yes</t>
  </si>
  <si>
    <t>Data collected through supply chain sources was used to support source of origin determinations.</t>
  </si>
  <si>
    <t>No</t>
  </si>
  <si>
    <t>Due diligence processes are ongoing.</t>
  </si>
  <si>
    <t>Greater than 50%</t>
  </si>
  <si>
    <t>https://www.avnet.com/wps/portal/us/about-avnet/human-rights/conflict-minerals/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</si>
  <si>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</si>
  <si>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</si>
  <si>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</si>
  <si>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</si>
  <si>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</si>
  <si>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</si>
  <si>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</si>
  <si>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</si>
  <si>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</si>
  <si>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</si>
  <si>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</si>
  <si>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</si>
  <si>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</si>
  <si>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</si>
  <si>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</si>
  <si>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</si>
  <si>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</si>
  <si>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</si>
  <si>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</si>
  <si>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</si>
  <si>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CID002707</t>
  </si>
  <si>
    <t>Resind Industria e Comercio Ltda.</t>
  </si>
  <si>
    <t>Brazil</t>
  </si>
  <si>
    <t>RMI</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</si>
  <si>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</si>
  <si>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CID001076</t>
  </si>
  <si>
    <t>AMG Brasil</t>
  </si>
  <si>
    <t>Australia, Brazil, Burundi, China, Congo, Democratic Republic of the Congo, Ethiopia, France, Madagascar, Mozambique, Niger, Nigeria, Rwanda, Sierra Leone, Spain</t>
  </si>
  <si>
    <t>CID001175</t>
  </si>
  <si>
    <t>Mineracao Taboca S.A.</t>
  </si>
  <si>
    <t>Australia, Brazil, China, France, Madagascar, Mozambique, Niger, Nigeria, Sierra Leone, Spain</t>
  </si>
  <si>
    <t>CID002842</t>
  </si>
  <si>
    <t>Jiangxi Tuohong New Raw Material</t>
  </si>
  <si>
    <t>China</t>
  </si>
  <si>
    <t>Australia, Brazil, China, Ethiopia, France, Madagascar, Mozambique, Niger, Nigeria, Sierra Leone</t>
  </si>
  <si>
    <t>CID003666</t>
  </si>
  <si>
    <t>Sam Precious Metals</t>
  </si>
  <si>
    <t>United Arab Emirates</t>
  </si>
  <si>
    <t>Due diligence results pending</t>
  </si>
  <si>
    <t>CID000291</t>
  </si>
  <si>
    <t>Guangdong Rising Rare Metals-EO Materials Ltd.</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</si>
  <si>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</si>
  <si>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</si>
  <si>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</si>
  <si>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CID000914</t>
  </si>
  <si>
    <t>JiuJiang JinXin Nonferrous Metals Co., Ltd.</t>
  </si>
  <si>
    <t>Brazil, Burundi, Congo, Democratic Republic of the Congo, Ethiopia, Niger, Nigeria, Rwanda</t>
  </si>
  <si>
    <t>CID002512</t>
  </si>
  <si>
    <t>Jiangxi Dinghai Tantalum &amp; Niobium Co., Ltd.</t>
  </si>
  <si>
    <t>Australia, Brazil, China, France, Madagascar, Niger, Nigeria, Sierra Leone</t>
  </si>
  <si>
    <t>CID001277</t>
  </si>
  <si>
    <t>Ningxia Orient Tantalum Industry Co., Ltd.</t>
  </si>
  <si>
    <t>CID000460</t>
  </si>
  <si>
    <t>F&amp;X Electro-Materials Ltd.</t>
  </si>
  <si>
    <t>Australia, Brazil, Burundi, China, Democratic Republic of the Congo, Ethiopia, France, Madagascar, Niger, Nigeria, Rwanda, Sierra Leone, Spain</t>
  </si>
  <si>
    <t>CID001522</t>
  </si>
  <si>
    <t>Yanling Jincheng Tantalum &amp; Niobium Co., Ltd.</t>
  </si>
  <si>
    <t>CID000616</t>
  </si>
  <si>
    <t>XIMEI RESOURCES (GUANGDONG) LIMITED</t>
  </si>
  <si>
    <t>Australia, Brazil, China, Democratic Republic of the Congo, Ethiopia, France, Madagascar, Niger, Nigeria, Rwanda, Sierra Leone, Spain</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</si>
  <si>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</si>
  <si>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</si>
  <si>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</si>
  <si>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CID002506</t>
  </si>
  <si>
    <t>Jiujiang Zhongao Tantalum &amp; Niobium Co., Ltd.</t>
  </si>
  <si>
    <t>Brazil, Democratic Republic of the Congo, Ethiopia, Niger, Nigeria</t>
  </si>
  <si>
    <t>CID002492</t>
  </si>
  <si>
    <t>Hengyang King Xing Lifeng New Materials Co., Ltd.</t>
  </si>
  <si>
    <t>Australia, Brazil, China, Ethiopia, France, Madagascar, Niger, Nigeria, Sierra Leone, Spain</t>
  </si>
  <si>
    <t>CID003609</t>
  </si>
  <si>
    <t>Fujian Xinlu Tungsten Co., Ltd.</t>
  </si>
  <si>
    <t>CID004054</t>
  </si>
  <si>
    <t>PowerX Ltd.</t>
  </si>
  <si>
    <t>Rwanda</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</si>
  <si>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</si>
  <si>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</si>
  <si>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</si>
  <si>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</si>
  <si>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CID002545</t>
  </si>
  <si>
    <t>TANIOBIS GmbH</t>
  </si>
  <si>
    <t>Germany</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</si>
  <si>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</si>
  <si>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CID002550</t>
  </si>
  <si>
    <t>TANIOBIS Smelting GmbH &amp; Co. KG</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</si>
  <si>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</si>
  <si>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</si>
  <si>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</si>
  <si>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</si>
  <si>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CID002549</t>
  </si>
  <si>
    <t>TANIOBIS Japan Co., Ltd.</t>
  </si>
  <si>
    <t>Japan</t>
  </si>
  <si>
    <t>CID002558</t>
  </si>
  <si>
    <t>Global Advanced Metals Aizu</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</si>
  <si>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</si>
  <si>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</si>
  <si>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</si>
  <si>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CID001869</t>
  </si>
  <si>
    <t>Taki Chemical Co., Ltd.</t>
  </si>
  <si>
    <t>Canada, China, Estonia, France, Germany, Hong Kong, India, Indonesia, Ireland, Israel, Japan, Republic of Korea, Recycled/Scrap, Russian Federation, Singapore, Thailand, United Kingdom, United States</t>
  </si>
  <si>
    <t>CID003615</t>
  </si>
  <si>
    <t>WEEEREFINING</t>
  </si>
  <si>
    <t>France</t>
  </si>
  <si>
    <t>CID004434</t>
  </si>
  <si>
    <t>Malaysia Smelting Corporation Berhad (Port Klang)</t>
  </si>
  <si>
    <t>Malaysia</t>
  </si>
  <si>
    <t>Due Diligence Results pending</t>
  </si>
  <si>
    <t>CID004692</t>
  </si>
  <si>
    <t>RIKAYAA GREENTECH PRIVATE LIMITED</t>
  </si>
  <si>
    <t>Due Diligence Results Pending</t>
  </si>
  <si>
    <t>CID001969</t>
  </si>
  <si>
    <t>Ulba Metallurgical Plant JSC</t>
  </si>
  <si>
    <t>Kazakhstan</t>
  </si>
  <si>
    <t>Brazil, Burundi, Congo, Democratic Republic of the Congo, Ethiopia, Mozambique, Niger, Nigeria, Rwanda</t>
  </si>
  <si>
    <t>CID002539</t>
  </si>
  <si>
    <t>KEMET de Mexico</t>
  </si>
  <si>
    <t>Mexico</t>
  </si>
  <si>
    <t>CID001769</t>
  </si>
  <si>
    <t>Solikamsk Magnesium Works OAO</t>
  </si>
  <si>
    <t>Russian Federation</t>
  </si>
  <si>
    <t>Brazil, China, Colombia, Ethiopia, France, Malaysia, Niger, Nigeria, Russian Federation, Sierra Leone, Thailand</t>
  </si>
  <si>
    <t>CID003641</t>
  </si>
  <si>
    <t>Gold by Gold Colombia</t>
  </si>
  <si>
    <t>Colombia</t>
  </si>
  <si>
    <t>CID002544</t>
  </si>
  <si>
    <t>TANIOBIS Co., Ltd.</t>
  </si>
  <si>
    <t>Thailand</t>
  </si>
  <si>
    <t>CID002557</t>
  </si>
  <si>
    <t>Global Advanced Metals Boyertown</t>
  </si>
  <si>
    <t>United States Of America</t>
  </si>
  <si>
    <t>CID001508</t>
  </si>
  <si>
    <t>QuantumClean</t>
  </si>
  <si>
    <t>Canada, China, India, Indonesia, Japan, Recycled/Scrap, Russian Federation,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</si>
  <si>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</si>
  <si>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</si>
  <si>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</si>
  <si>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</si>
  <si>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</si>
  <si>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</si>
  <si>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</si>
  <si>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</si>
  <si>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</si>
  <si>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CID002703</t>
  </si>
  <si>
    <t>An Vinh Joint Stock Mineral Processing Company</t>
  </si>
  <si>
    <t>Viet Nam</t>
  </si>
  <si>
    <t>Brazil, Namibia, Recycled/Scrap, Turkey, Vietnam</t>
  </si>
  <si>
    <t>CID002015</t>
  </si>
  <si>
    <t>VQB Mineral and Trading Group JSC</t>
  </si>
  <si>
    <t>Australia, Brazil, China, Congo, Democratic Republic of the Congo, Indonesia, Japan, Malaysia, Morocco, Myanmar, Namibia, Peru, Portugal, Recycled/Scrap, Rwanda, Vietnam</t>
  </si>
  <si>
    <t>CID002574</t>
  </si>
  <si>
    <t>Tuyen Quang Non-Ferrous Metals Joint Stock Company</t>
  </si>
  <si>
    <t>Andorra, Indonesia, Namibia, Recycled/Scrap, Thailand, Vietnam</t>
  </si>
  <si>
    <t>CID002572</t>
  </si>
  <si>
    <t>Electro-Mechanical Facility of the Cao Bang Minerals &amp; Metallurgy Joint Stock Company</t>
  </si>
  <si>
    <t>Brazil, Canada, Chile, China, Indonesia, Malaysia, Namibia, Recycled/Scrap, United States, Vietnam</t>
  </si>
  <si>
    <t>CID002573</t>
  </si>
  <si>
    <t>Nghe Tinh Non-Ferrous Metals Joint Stock Company</t>
  </si>
  <si>
    <t>China, Congo, Democratic Republic of the Congo, Estonia, Namibia, Recycled/Scrap, Vietnam</t>
  </si>
  <si>
    <t>CID000292</t>
  </si>
  <si>
    <t>Alpha Assembly Solutions Inc</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</si>
  <si>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</si>
  <si>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CID003325</t>
  </si>
  <si>
    <t>Tin Technology &amp; Refining</t>
  </si>
  <si>
    <t>Argentina, Australia, Austria, Brazil, Canada, Chile, China, Germany, India, Indonesia, Japan, Malaysia, Niger, Nigeria, Peru, Spain, Thailand, United Kingdom, United States</t>
  </si>
  <si>
    <t>CID001142</t>
  </si>
  <si>
    <t>Metallic Resources, Inc.</t>
  </si>
  <si>
    <t>Argentina, Austria, Belgium, Brazil, Canada, Chile, China, Hungary, India, Japan, Republic of Korea, Luxembourg, Malaysia, Mongolia, Myanmar, Peru, Portugal, United States</t>
  </si>
  <si>
    <t>CID001314</t>
  </si>
  <si>
    <t>O.M. Manufacturing (Thailand) Co., Ltd.</t>
  </si>
  <si>
    <t>Australia, Brazil, Chile, China, Germany, India, Japan, Netherlands, Peru, Philippines, Thailand, United States</t>
  </si>
  <si>
    <t>CID004397</t>
  </si>
  <si>
    <t>Lianyou Resources Co., Ltd.</t>
  </si>
  <si>
    <t>Taiwan, Province Of China</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</si>
  <si>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</si>
  <si>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</si>
  <si>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</si>
  <si>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CID001539</t>
  </si>
  <si>
    <t>Rui Da Hung</t>
  </si>
  <si>
    <t>Argentina, Australia, Brazil, Canada, China, Germany, Indonesia, Ireland, Japan, Malaysia, Mongolia, Myanmar, Niger, Nigeria, Peru, Portugal, Russian Federation, Thailand, United Kingdom, United States, Vietnam</t>
  </si>
  <si>
    <t>CID002774</t>
  </si>
  <si>
    <t>Aurubis Berango</t>
  </si>
  <si>
    <t>Spain</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</si>
  <si>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</si>
  <si>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CID003387</t>
  </si>
  <si>
    <t>Luna Smelter, Ltd.</t>
  </si>
  <si>
    <t>Brazil, Burundi, Democratic Republic of the Congo, Rwanda, Thailand</t>
  </si>
  <si>
    <t>CID001305</t>
  </si>
  <si>
    <t>Novosibirsk Tin Combine</t>
  </si>
  <si>
    <t>Indonesia, Kazakhstan, Peru, Philippines, Recycled/Scrap, Russian Federation, United States</t>
  </si>
  <si>
    <t>CID002517</t>
  </si>
  <si>
    <t>O.M. Manufacturing Philippines, Inc.</t>
  </si>
  <si>
    <t>Philippines</t>
  </si>
  <si>
    <t>Argentina, Austria, Belgium, Brazil, Canada, Chile, China, Germany, Hungary, India, Japan, Republic of Korea, Luxembourg, Malaysia, Mongolia, Myanmar, Peru, Philippines, Thailand</t>
  </si>
  <si>
    <t>CID000468</t>
  </si>
  <si>
    <t>Fenix Metals</t>
  </si>
  <si>
    <t>Poland</t>
  </si>
  <si>
    <t>Australia, Bolivia (Plurinational State of), Brazil, China, Germany, Indonesia, Ireland, Malaysia, Mongolia, Myanmar, Niger, Nigeria, Peru, Poland, Portugal, Russian Federation, Thailand, United Kingdom</t>
  </si>
  <si>
    <t>CID001182</t>
  </si>
  <si>
    <t>Minsur</t>
  </si>
  <si>
    <t>Peru</t>
  </si>
  <si>
    <t>Australia, Brazil, China, Indonesia, Mongolia, Peru, Malaysia, Mongolia, Myanmar, Peru, Spain, Vietnam</t>
  </si>
  <si>
    <t>CID003208</t>
  </si>
  <si>
    <t>Pongpipat Company Limited</t>
  </si>
  <si>
    <t>Myanmar</t>
  </si>
  <si>
    <t>Australia, Bermuda, Canada, Chile, China, Indonesia, Malaysia, Morocco, Myanmar, Peru, Recycled/Scrap, United States, Uzbekistan</t>
  </si>
  <si>
    <t>CID001105</t>
  </si>
  <si>
    <t>Malaysia Smelting Corporation (MSC)</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</si>
  <si>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</si>
  <si>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CID002858</t>
  </si>
  <si>
    <t>Modeltech Sdn Bhd</t>
  </si>
  <si>
    <t>China, Malaysia, Recycled/Scrap</t>
  </si>
  <si>
    <t>CID000402</t>
  </si>
  <si>
    <t>Dowa</t>
  </si>
  <si>
    <t>Argentina, Austria, Belgium, Brazil, Canada, Chile, Germany, Hungary, India, Japan, Luxembourg, Malaysia, Peru, Portugal, Republic of Korea</t>
  </si>
  <si>
    <t>CID001191</t>
  </si>
  <si>
    <t>Mitsubishi Materials Corporation</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</si>
  <si>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</si>
  <si>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CID001477</t>
  </si>
  <si>
    <t>PT Timah Tbk Kundur</t>
  </si>
  <si>
    <t>Indonesia</t>
  </si>
  <si>
    <t>Australia, Brazil, China, Indonesia, Malaysia, Mongolia, Myanmar, Peru, Spain, Vietnam</t>
  </si>
  <si>
    <t>CID001482</t>
  </si>
  <si>
    <t>PT Timah Tbk Mentok</t>
  </si>
  <si>
    <t>CID003643</t>
  </si>
  <si>
    <t>LLC Vostok</t>
  </si>
  <si>
    <t>CID003662</t>
  </si>
  <si>
    <t>YUDU ANSHENG TUNGSTEN CO., LTD.</t>
  </si>
  <si>
    <t>CID004724</t>
  </si>
  <si>
    <t>Woodcross Smelting Company Limited</t>
  </si>
  <si>
    <t>Uganda</t>
  </si>
  <si>
    <t>CID002776</t>
  </si>
  <si>
    <t>PT Bangka Prima Tin</t>
  </si>
  <si>
    <t>CID000313</t>
  </si>
  <si>
    <t>PT Premium Tin Indonesia</t>
  </si>
  <si>
    <t>CID001453</t>
  </si>
  <si>
    <t>PT Mitra Stania Prima</t>
  </si>
  <si>
    <t>CID002503</t>
  </si>
  <si>
    <t>PT ATD Makmur Mandiri Jaya</t>
  </si>
  <si>
    <t>CID002696</t>
  </si>
  <si>
    <t>PT Cipta Persada Mulia</t>
  </si>
  <si>
    <t>Australia, Brazil, China, Indonesia, Peru</t>
  </si>
  <si>
    <t>CID002593</t>
  </si>
  <si>
    <t>PT Rajehan Ariq</t>
  </si>
  <si>
    <t>Australia, Brazil, China, Indonesia, Malaysia, Mongolia, Myanmar, Peru, Spain</t>
  </si>
  <si>
    <t>CID001458</t>
  </si>
  <si>
    <t>PT Prima Timah Utama</t>
  </si>
  <si>
    <t>CID003409</t>
  </si>
  <si>
    <t>Precious Minerals and Smelting Limited</t>
  </si>
  <si>
    <t>India, Recycled/Scrap</t>
  </si>
  <si>
    <t>CID004034</t>
  </si>
  <si>
    <t>Nam Viet Cromit Joint Stock Company</t>
  </si>
  <si>
    <t>CID001070</t>
  </si>
  <si>
    <t>China Tin Group Co., Ltd.</t>
  </si>
  <si>
    <t>Argentina, Australia, Bolivia (Plurinational State of), Brazil, Canada, China, Indonesia, Japan, Malaysia, Mexico, Mongolia, Myanmar, Niger, Nigeria, Peru, Portugal, Russian Federation, Switzerland, Thailand, United States</t>
  </si>
  <si>
    <t>CID000555</t>
  </si>
  <si>
    <t>Gejiu Zili Mining And Metallurgy Co., Ltd.</t>
  </si>
  <si>
    <t>Australia, Bolivia (Plurinational State of), Brazil, China, Colombia, Indonesia, Ireland, Malaysia, Myanmar, Russian Federation</t>
  </si>
  <si>
    <t>CID000538</t>
  </si>
  <si>
    <t>Gejiu Non-Ferrous Metal Processing Co., Ltd.</t>
  </si>
  <si>
    <t>Australia, Bolivia (Plurinational State of), Brazil, China, Indonesia, Malaysia, Mongolia, Myanmar, Peru, Spain,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</si>
  <si>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</si>
  <si>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</si>
  <si>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</si>
  <si>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CID003379</t>
  </si>
  <si>
    <t>Ma'anshan Weitai Tin Co., Ltd.</t>
  </si>
  <si>
    <t>Recycled/Scrap</t>
  </si>
  <si>
    <t>CID003397</t>
  </si>
  <si>
    <t>Yunnan Yunfan Non-ferrous Metals Co., Ltd.</t>
  </si>
  <si>
    <t>CID003410</t>
  </si>
  <si>
    <t>Gejiu City Fuxiang Industry and Trade Co., Ltd.</t>
  </si>
  <si>
    <t>China, Recycled/Scrap</t>
  </si>
  <si>
    <t>CID001908</t>
  </si>
  <si>
    <t>Gejiu Yunxin Nonferrous Electrolysis Co., Ltd.</t>
  </si>
  <si>
    <t>Australia, Bolivia (Plurinational State of), Brazil, China, Indonesia, Malaysia, Peru, Taiwan, United Kingdom</t>
  </si>
  <si>
    <t>CID002158</t>
  </si>
  <si>
    <t>Yunnan Chengfeng Non-ferrous Metals Co., Ltd.</t>
  </si>
  <si>
    <t>Australia, Bolivia (Plurinational State of), Brazil, China, Indonesia, Malaysia, Mongolia, Myanmar, Peru</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</si>
  <si>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</si>
  <si>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</si>
  <si>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</si>
  <si>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</si>
  <si>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</si>
  <si>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</si>
  <si>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CID004056</t>
  </si>
  <si>
    <t>MALAMET SMELTING SDN. BHD.</t>
  </si>
  <si>
    <t xml:space="preserve">Due diligence results pending. </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</si>
  <si>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</si>
  <si>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</si>
  <si>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</si>
  <si>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CID002844</t>
  </si>
  <si>
    <t>HuiChang Hill Tin Industry Co., Ltd.</t>
  </si>
  <si>
    <t>CID003190</t>
  </si>
  <si>
    <t>Chifeng Dajingzi Tin Industry Co., Ltd.</t>
  </si>
  <si>
    <t>Australia, Brazil, China, France, Indonesia, Ireland, Republic of Korea, Malaysia, Niger, Nigeria, Peru, Portugal, Russian Federation, Spain, Thailand, United Kingdom</t>
  </si>
  <si>
    <t>CID000942</t>
  </si>
  <si>
    <t>Gejiu Kai Meng Industry and Trade LLC</t>
  </si>
  <si>
    <t>Australia, Brazil, China, Indonesia, Malaysia, Mongolia, Peru, Portugal, Russian Federation</t>
  </si>
  <si>
    <t>CID004430</t>
  </si>
  <si>
    <t>Shinwon Tungsten (Fujian Shanghang) Co., Ltd.</t>
  </si>
  <si>
    <t>CID003356</t>
  </si>
  <si>
    <t>Dongguan CiEXPO Environmental Engineering Co., Ltd.</t>
  </si>
  <si>
    <t>CID002036</t>
  </si>
  <si>
    <t>White Solder Metalurgia e Mineracao Ltda.</t>
  </si>
  <si>
    <t>Australia, Brazil, Burundi, China, Indonesia, Malaysia, Mongolia, Myanmar, Niger, Nigeria, Peru, Spain, Thailand</t>
  </si>
  <si>
    <t>CID001173</t>
  </si>
  <si>
    <t>Australia, Brazil, China, Indonesia</t>
  </si>
  <si>
    <t>CID000448</t>
  </si>
  <si>
    <t>Estanho de Rondonia S.A.</t>
  </si>
  <si>
    <t>CID002756</t>
  </si>
  <si>
    <t>Super Ligas</t>
  </si>
  <si>
    <t>Australia, Brazil, China, Malaysia, Mongolia, Myanmar, Spain</t>
  </si>
  <si>
    <t>CID001337</t>
  </si>
  <si>
    <t>Operaciones Metalurgicas S.A.</t>
  </si>
  <si>
    <t>Bolivia (Plurinational State Of)</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</si>
  <si>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</si>
  <si>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</si>
  <si>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</si>
  <si>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CID002500</t>
  </si>
  <si>
    <t>Melt Metais e Ligas S.A.</t>
  </si>
  <si>
    <t>Australia, Brazil, China, Colombia, Indonesia, Ireland, Malaysia, Myanmar, Peru, Russian Federation, Taiwan, United Kingdom</t>
  </si>
  <si>
    <t>CID002706</t>
  </si>
  <si>
    <t>Argentina, Australia, Austria, Belgium, Brazil, Burundi, Canada, Chile, China, Estonia, France, Germany, Hungary, India, Indonesia, Ireland, Israel, Japan, Niger, Nigeria, Rwanda, United States</t>
  </si>
  <si>
    <t>CID000438</t>
  </si>
  <si>
    <t>EM Vinto</t>
  </si>
  <si>
    <t>CID002773</t>
  </si>
  <si>
    <t>Aurubis Beerse</t>
  </si>
  <si>
    <t>Belgium</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</si>
  <si>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</si>
  <si>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</si>
  <si>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</si>
  <si>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</si>
  <si>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</si>
  <si>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CID002920</t>
  </si>
  <si>
    <t>ABC Refinery Pty Ltd.</t>
  </si>
  <si>
    <t>Australia</t>
  </si>
  <si>
    <t>CID002030</t>
  </si>
  <si>
    <t>Western Australian Mint (T/a The Perth Mint)</t>
  </si>
  <si>
    <t>Argentina, Australia, Austria, Belgium, Bolivia (Plurinational State of), Brazil, Cambodia, Canada, Chile, China, Colombia, Ecuador, Guinea, Hong Kong, Japan, Republic of Korea, Papua New Guinea, Peru, Recycled/Scrap, Russian Federation, Switzerland, United States</t>
  </si>
  <si>
    <t>CID002779</t>
  </si>
  <si>
    <t>Ogussa Osterreichische Gold- und Silber-Scheideanstalt GmbH</t>
  </si>
  <si>
    <t>Austria</t>
  </si>
  <si>
    <t>Australia, Brazil, Canada, Colombia, Mongolia, Mozambique, Niger, Peru, Zimbabwe</t>
  </si>
  <si>
    <t>CID002587</t>
  </si>
  <si>
    <t>Industrial Refining Company</t>
  </si>
  <si>
    <t>Belgium, Recycled/Scrap</t>
  </si>
  <si>
    <t>CID001980</t>
  </si>
  <si>
    <t>Umicore S.A. Business Unit Precious Metals Refining</t>
  </si>
  <si>
    <t>Argentina, Austria, Belgium, Brazil, Cambodia, Canada, Chile, China, Colombia, Ecuador, Germany, Guyana, Hungary, India, Japan, Kazakhstan, Republic of Korea, Luxembourg, Malaysia, Mongolia, Namibia, Peru, Portugal, Recycled/Scrap</t>
  </si>
  <si>
    <t>CID000058</t>
  </si>
  <si>
    <t>AngloGold Ashanti Corrego do Sitio Mineracao</t>
  </si>
  <si>
    <t>Andorra, Australia, Bolivia (Plurinational State of), Brazil, Canada, China, Japan, Recycled/Scrap, Singapore, South Africa, Switzerland, Tanzania, Uzbekistan</t>
  </si>
  <si>
    <t>CID002760</t>
  </si>
  <si>
    <t>Albino Mountinho Lda.</t>
  </si>
  <si>
    <t>Portugal</t>
  </si>
  <si>
    <t>CID002606</t>
  </si>
  <si>
    <t>Marsam Metals</t>
  </si>
  <si>
    <t>Argentina, Brazil, Canada, Guyana, Japan, Peru, United States</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</si>
  <si>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</si>
  <si>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</si>
  <si>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</si>
  <si>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</si>
  <si>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</si>
  <si>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</si>
  <si>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</si>
  <si>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CID000924</t>
  </si>
  <si>
    <t>Asahi Refining Canada Ltd.</t>
  </si>
  <si>
    <t>Australia, Canada, China, Italy, Japan, Panama, Peru, Recycled/Scrap, Russian Federation, United States</t>
  </si>
  <si>
    <t>CID002919</t>
  </si>
  <si>
    <t>Planta Recuperadora de Metales SpA</t>
  </si>
  <si>
    <t>Chile</t>
  </si>
  <si>
    <t>Brazil, Canada, Chile, Guinea, Guyana</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</si>
  <si>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</si>
  <si>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</si>
  <si>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</si>
  <si>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CID002312</t>
  </si>
  <si>
    <t>Guangdong Jinding Gold Limited</t>
  </si>
  <si>
    <t>Australia, Brazil, China, Japan, Peru, Recycled/Scrap, Taiwan</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</si>
  <si>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</si>
  <si>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</si>
  <si>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</si>
  <si>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</si>
  <si>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</si>
  <si>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</si>
  <si>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CID000651</t>
  </si>
  <si>
    <t>Guoda Safina High-Tech Environmental Refinery Co., Ltd.</t>
  </si>
  <si>
    <t>China, Indonesia, Recycled/Scrap, Uzbekistan</t>
  </si>
  <si>
    <t>CID000671</t>
  </si>
  <si>
    <t>Hangzhou Fuchunjiang Smelting Co., Ltd.</t>
  </si>
  <si>
    <t>China, Japan, Republic of Korea, Recycled/Scrap</t>
  </si>
  <si>
    <t>CID000343</t>
  </si>
  <si>
    <t>Daye Non-Ferrous Metals Mining Ltd.</t>
  </si>
  <si>
    <t>Australia, Belgium, Canada, Chile, China, Hong Kong, Japan, Republic of Korea, Malaysia, Mexico, Recycled/Scrap, Singapore, South Africa, Switzerland, United Kingdom, United States, Uzbekistan</t>
  </si>
  <si>
    <t>CID000773</t>
  </si>
  <si>
    <t>Hunan Guiyang yinxing Nonferrous Smelting Co., Ltd.</t>
  </si>
  <si>
    <t>Chile, China, Japan, Rwanda, United States</t>
  </si>
  <si>
    <t>CID001362</t>
  </si>
  <si>
    <t>Penglai Penggang Gold Industry Co., Ltd.</t>
  </si>
  <si>
    <t>CID002525</t>
  </si>
  <si>
    <t>Shandong Humon Smelting Co., Ltd.</t>
  </si>
  <si>
    <t>CID002527</t>
  </si>
  <si>
    <t>Shenzhen Zhonghenglong Real Industry Co., Ltd.</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</si>
  <si>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</si>
  <si>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</si>
  <si>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</si>
  <si>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CID001947</t>
  </si>
  <si>
    <t>Tongling Nonferrous Metals Group Co., Ltd.</t>
  </si>
  <si>
    <t>China, Germany, Japan, Recycled/Scrap</t>
  </si>
  <si>
    <t>CID000522</t>
  </si>
  <si>
    <t>Refinery of Seemine Gold Co., Ltd.</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</si>
  <si>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</si>
  <si>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</si>
  <si>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</si>
  <si>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CID001810</t>
  </si>
  <si>
    <t>Super Dragon Technology Co., Ltd.</t>
  </si>
  <si>
    <t>China, Recycled/Scrap, Taiwan</t>
  </si>
  <si>
    <t>CID000197</t>
  </si>
  <si>
    <t>Yunnan Copper Industry Co., Ltd.</t>
  </si>
  <si>
    <t>Canada, Chile, China, Congo, Democratic Republic of the Congo, Japan, Recycled/Scrap</t>
  </si>
  <si>
    <t>CID002750</t>
  </si>
  <si>
    <t>Shenzhen CuiLu Gold Co., Ltd.</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</si>
  <si>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</si>
  <si>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</si>
  <si>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</si>
  <si>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CID001909</t>
  </si>
  <si>
    <t>Great Wall Precious Metals Co., Ltd. of CBPM</t>
  </si>
  <si>
    <t>Brazil, China, Japan, Mexico, Recycled/Scrap, Russian Federation,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</si>
  <si>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</si>
  <si>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</si>
  <si>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</si>
  <si>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CID000767</t>
  </si>
  <si>
    <t>Hunan Chenzhou Mining Co., Ltd.</t>
  </si>
  <si>
    <t>Australia, Canada, China, Mozambique, Recycled/Scrap,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</si>
  <si>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</si>
  <si>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</si>
  <si>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</si>
  <si>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</si>
  <si>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</si>
  <si>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</si>
  <si>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CID001056</t>
  </si>
  <si>
    <t>Lingbao Gold Co., Ltd.</t>
  </si>
  <si>
    <t>Australia, Canada, China, Egypt, Japan, Recycled/Scrap, Saudi Arabia</t>
  </si>
  <si>
    <t>CID001058</t>
  </si>
  <si>
    <t>Lingbao Jinyuan Tonghui Refinery Co., Ltd.</t>
  </si>
  <si>
    <t>China, Recycled/Scrap, Saudi Arabia</t>
  </si>
  <si>
    <t>CID000855</t>
  </si>
  <si>
    <t>Jiangxi Copper Co., Ltd.</t>
  </si>
  <si>
    <t>Argentina, Australia, Austria, Belgium, Brazil, Cambodia, Canada, Chile, China, Ecuador, Egypt, Estonia, France, Germany, Guyana, Hungary, India, Japan, Peru, Recycled/Scrap, South Africa, Spain, United States</t>
  </si>
  <si>
    <t>CID001093</t>
  </si>
  <si>
    <t>Luoyang Zijin Yinhui Gold Refinery Co., Ltd.</t>
  </si>
  <si>
    <t>Australia, Brazil, Chile, China, India, Indonesia, Japan, Kazakhstan, Republic of Korea, Mexico, Peru, Recycled/Scrap, Singapore, South Africa, Thailand,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</si>
  <si>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</si>
  <si>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</si>
  <si>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</si>
  <si>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</si>
  <si>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</si>
  <si>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</si>
  <si>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</si>
  <si>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CID000711</t>
  </si>
  <si>
    <t>Heraeus Germany GmbH Co. KG</t>
  </si>
  <si>
    <t>Australia, Canada, Chile, China, France, Germany, Hong Kong, India, Ireland, Japan, Malaysia, Peru, Recycled/Scrap, Singapore, South Africa, Switzerland, Turkey, United Arab Emirates, United States</t>
  </si>
  <si>
    <t>CID002761</t>
  </si>
  <si>
    <t>SAAMP</t>
  </si>
  <si>
    <t>Argentina, Brazil, Canada, Chile, Colombia, Ecuador, Indonesia, Malaysia, Mexico, Mongolia, Peru, Philippines, Suriname, United States</t>
  </si>
  <si>
    <t>CID000113</t>
  </si>
  <si>
    <t>Aurubis AG</t>
  </si>
  <si>
    <t>Andorra, Australia, Brazil, Bulgaria, Canada, Chile, China, Georgia, Germany, Hong Kong, Indonesia, Japan, Republic of Korea, Malaysia, Mexico, Peru, Philippines, Recycled/Scrap, Turkey, United States, Uzbekistan</t>
  </si>
  <si>
    <t>CID000035</t>
  </si>
  <si>
    <t>Agosi AG</t>
  </si>
  <si>
    <t>Australia, Austria, Brazil, Canada, China, Germany, Hong Kong, India, Indonesia, Japan, Malaysia, Mexico, Mongolia, Mozambique, Niger, Nigeria, Panama, Peru, Philippines, Portugal, Recycled/Scrap, South Africa, Spain, Thailand</t>
  </si>
  <si>
    <t>CID000176</t>
  </si>
  <si>
    <t>C. Hafner GmbH + Co. KG</t>
  </si>
  <si>
    <t>Andorra, Australia, Brazil, Canada, Chile, China, Finland, Germany, Indonesia, Ireland, Japan, Mexico, Peru, Recycled/Scrap, Sweden, Switzerland, Thailand</t>
  </si>
  <si>
    <t>CID002778</t>
  </si>
  <si>
    <t>WIELAND Edelmetalle GmbH</t>
  </si>
  <si>
    <t>Andorra, Benin, Burkina Faso, Canada, Chile, Colombia, Germany, Guatemala, Honduras, Mali, Panama, Peru, Recycled/Scrap, Senegal, Switzerland,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</si>
  <si>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</si>
  <si>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</si>
  <si>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</si>
  <si>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CID002867</t>
  </si>
  <si>
    <t>Degussa Sonne / Mond Goldhandel GmbH</t>
  </si>
  <si>
    <t>Canada, Germany, Recycled/Scrap</t>
  </si>
  <si>
    <t>CID002588</t>
  </si>
  <si>
    <t>Shirpur Gold Refinery Ltd.</t>
  </si>
  <si>
    <t>CID003186</t>
  </si>
  <si>
    <t>Gold Coast Refinery</t>
  </si>
  <si>
    <t>Ghana</t>
  </si>
  <si>
    <t>CID002509</t>
  </si>
  <si>
    <t>MMTC-PAMP India Pvt., Ltd.</t>
  </si>
  <si>
    <t>Andorra, Argentina, Australia, Austria, Azerbaijan, Belarus, Belgium, Brazil, China, India, Japan, Kenya, Panama, Recycled/Scrap, Russian Federation, Switzerland, Tanzania, United States, Zambia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</si>
  <si>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</si>
  <si>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</si>
  <si>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</si>
  <si>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CID002893</t>
  </si>
  <si>
    <t>JALAN &amp; Company</t>
  </si>
  <si>
    <t>CID002853</t>
  </si>
  <si>
    <t>Sai Refinery</t>
  </si>
  <si>
    <t>India, Indonesia, Recycled/Scrap</t>
  </si>
  <si>
    <t>CID003382</t>
  </si>
  <si>
    <t>CGR Metalloys Pvt Ltd.</t>
  </si>
  <si>
    <t>CID003383</t>
  </si>
  <si>
    <t>Sovereign Metals</t>
  </si>
  <si>
    <t>Democratic Republic of the Congo, India</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</si>
  <si>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</si>
  <si>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</si>
  <si>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</si>
  <si>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CID002763</t>
  </si>
  <si>
    <t>8853 S.p.A.</t>
  </si>
  <si>
    <t>Italy</t>
  </si>
  <si>
    <t>Brazil, Canada, Malaysia, Mexico, Mongolia, Philippines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</si>
  <si>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</si>
  <si>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</si>
  <si>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</si>
  <si>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CID002973</t>
  </si>
  <si>
    <t>Safimet S.p.A</t>
  </si>
  <si>
    <t>Argentina, Brazil, Canada, Chile, Colombia, Ecuador, Indonesia, Malaysia, Mexico, Mongolia, Peru, Suriname, Sweden, Tanzania, United States</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</si>
  <si>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</si>
  <si>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</si>
  <si>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</si>
  <si>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CID000233</t>
  </si>
  <si>
    <t>Chimet S.p.A.</t>
  </si>
  <si>
    <t>Andorra, Australia, Brazil, Canada, Chile, China, Germany, Hong Kong, India, Indonesia, Italy, Japan, Republic of Korea, Mexico, Peru, Recycled/Scrap, South Africa, Switzerland, Turkey, United Kingdom, United States</t>
  </si>
  <si>
    <t>CID001188</t>
  </si>
  <si>
    <t>Argentina, Australia, Austria, Brazil, Canada, Chile, China, Congo, Democratic Republic of the Congo, Guinea, Hong Kong, India, Indonesia, Japan, Republic of Korea, Mexico, Mongolia, Panama, Papua New Guinea, Peru, Recycled/Scrap, Russian Federation, United Kingdom, United States</t>
  </si>
  <si>
    <t>CID000425</t>
  </si>
  <si>
    <t>Eco-System Recycling Co., Ltd. East Plant</t>
  </si>
  <si>
    <t>Australia, Brazil, Canada, China, India, Indonesia, Japan, Republic of Korea, Panama, Recycled/Scrap, Russian Federation</t>
  </si>
  <si>
    <t>CID003424</t>
  </si>
  <si>
    <t>Eco-System Recycling Co., Ltd. North Plant</t>
  </si>
  <si>
    <t>Brazil, Japan, Panama, Recycled/Scrap, Thailand</t>
  </si>
  <si>
    <t>CID003425</t>
  </si>
  <si>
    <t>Eco-System Recycling Co., Ltd. West Plant</t>
  </si>
  <si>
    <t>CID001193</t>
  </si>
  <si>
    <t>Argentina, Australia, Austria, Belgium, Brazil, Cambodia, Canada, Chile, China, Colombia, Ecuador, Egypt, Estonia, France, Germany, Hong Kong, India, Indonesia, Japan, Panama, Peru, Recycled/Scrap, Russian Federation, United States</t>
  </si>
  <si>
    <t>CID000401</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</si>
  <si>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</si>
  <si>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CID001875</t>
  </si>
  <si>
    <t>Tanaka Kikinzoku Kogyo K.K.</t>
  </si>
  <si>
    <t>Australia, Belgium, Brazil, Canada, Chile, China, Hong Kong, Indonesia, Japan, Kazakhstan, Malaysia, Mexico, Panama, Peru, Recycled/Scrap, Singapore, South Africa, Switzerland, United Kingdom, United States, Uzbekistan</t>
  </si>
  <si>
    <t>CID000264</t>
  </si>
  <si>
    <t>Chugai Mining</t>
  </si>
  <si>
    <t>Argentina, Australia, Austria, Brazil, Canada, Chile, China, Germany, Guyana, India, Indonesia, Japan, Kazakhstan, Malaysia, Mongolia, Namibia, Niger, Nigeria, Panama, Peru, Poland, Portugal, Recycled/Scrap, Turkey, United States</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</si>
  <si>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</si>
  <si>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</si>
  <si>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</si>
  <si>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</si>
  <si>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</si>
  <si>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</si>
  <si>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</si>
  <si>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</si>
  <si>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</si>
  <si>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</si>
  <si>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</si>
  <si>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</si>
  <si>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</si>
  <si>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</si>
  <si>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</si>
  <si>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CID002100</t>
  </si>
  <si>
    <t>Yamakin Co., Ltd.</t>
  </si>
  <si>
    <t>Argentina, Australia, Austria, Belgium, Brazil, Canada, Chile, China, Colombia, Ecuador, Germany, Guyana, India, Indonesia, Japan, Malaysia, Mexico, Mongolia, Panama, Peru, Portugal, Recycled/Scrap, Switzerland, United States</t>
  </si>
  <si>
    <t>CID001798</t>
  </si>
  <si>
    <t>Sumitomo Metal Mining Co., Ltd.</t>
  </si>
  <si>
    <t>Argentina, Australia, Canada, Chile, China, Guinea, Hong Kong, India, Indonesia, Japan, Republic of Korea, Panama, Papua New Guinea, Peru, Philippines, Recycled/Scrap, United States</t>
  </si>
  <si>
    <t>CID003978</t>
  </si>
  <si>
    <t>HANNAE FOR T Co., Ltd.</t>
  </si>
  <si>
    <t>Korea, Republic Of</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</si>
  <si>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</si>
  <si>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</si>
  <si>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</si>
  <si>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</si>
  <si>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</si>
  <si>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</si>
  <si>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</si>
  <si>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</si>
  <si>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</si>
  <si>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CID000823</t>
  </si>
  <si>
    <t>Japan Mint</t>
  </si>
  <si>
    <t>Australia, China, Germany, Italy, Japan, Republic of Korea, Mexico, Panama, Recycled/Scrap, Switzerland, Turkey</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</si>
  <si>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</si>
  <si>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</si>
  <si>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</si>
  <si>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</si>
  <si>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</si>
  <si>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</si>
  <si>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CID001938</t>
  </si>
  <si>
    <t>Tokuriki Honten Co., Ltd.</t>
  </si>
  <si>
    <t>Argentina, Australia, Austria, Belgium, Brazil, Cambodia, Canada, Chile, China, Germany, Hong Kong, Indonesia, Japan, Republic of Korea, Panama, Peru, Portugal, Recycled/Scrap, Russian Federation, United States</t>
  </si>
  <si>
    <t>CID000957</t>
  </si>
  <si>
    <t>Kazzinc</t>
  </si>
  <si>
    <t>Australia, Brazil, Canada, Chile, China, Indonesia, Japan, Kazakhstan, Republic of Korea, Niger, Nigeria, Peru, Recycled/Scrap, Singapore, Switzerland, United States</t>
  </si>
  <si>
    <t>CID000956</t>
  </si>
  <si>
    <t>Kazakhmys Smelting LLC</t>
  </si>
  <si>
    <t>China, Japan, Kazakhstan, Kyrgyzstan, Recycled/Scrap</t>
  </si>
  <si>
    <t>CID002615</t>
  </si>
  <si>
    <t>TOO Tau-Ken-Altyn</t>
  </si>
  <si>
    <t>Austria, Estonia, Kazakhstan, Recycled/Scrap, Vietnam</t>
  </si>
  <si>
    <t>CID000359</t>
  </si>
  <si>
    <t>DSC (Do Sung Corporation)</t>
  </si>
  <si>
    <t>Australia, Brazil, China, Germany, Japan, Republic of Korea, Panama, Recycled/Scrap, South Africa</t>
  </si>
  <si>
    <t>CID001562</t>
  </si>
  <si>
    <t>Samwon Metals Corp.</t>
  </si>
  <si>
    <t>Australia, Canada, China, Hong Kong, Indonesia, Republic of Korea, Recycled/Scrap, Sweden</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</si>
  <si>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</si>
  <si>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</si>
  <si>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</si>
  <si>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</si>
  <si>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</si>
  <si>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</si>
  <si>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</si>
  <si>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</si>
  <si>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</si>
  <si>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CID000778</t>
  </si>
  <si>
    <t>HwaSeong CJ CO., LTD.</t>
  </si>
  <si>
    <t>Australia, Canada, China, Hong Kong, Japan, Republic of Korea, Mexico, Recycled/Scrap, South Africa, United States</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</si>
  <si>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</si>
  <si>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</si>
  <si>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</si>
  <si>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CID003189</t>
  </si>
  <si>
    <t>NH Recytech Company</t>
  </si>
  <si>
    <t>Republic of Korea, Recycled/Scrap</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</si>
  <si>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</si>
  <si>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</si>
  <si>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</si>
  <si>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CID001955</t>
  </si>
  <si>
    <t>Torecom</t>
  </si>
  <si>
    <t>Brazil, Canada, Chile, China, Indonesia, Japan, Republic of Korea, Malaysia, Mexico, Peru, Philippines, Recycled/Scrap, Switzerland</t>
  </si>
  <si>
    <t>CID001029</t>
  </si>
  <si>
    <t>Kyrgyzaltyn JSC</t>
  </si>
  <si>
    <t>Kyrgyzstan</t>
  </si>
  <si>
    <t>Australia, Brazil, Japan, Republic of Korea, Kyrgyzstan, Panama, Recycled/Scrap</t>
  </si>
  <si>
    <t>CID003153</t>
  </si>
  <si>
    <t>State Research Institute Center for Physical Sciences and Technology</t>
  </si>
  <si>
    <t>Lithuania</t>
  </si>
  <si>
    <t>Democratic Republic of the Congo, Lithuania, Recycled/Scrap</t>
  </si>
  <si>
    <t>CID002857</t>
  </si>
  <si>
    <t>China, Germany, Malaysia, Netherlands, New Zealand, Philippines, Recycled/Scrap, Thailand</t>
  </si>
  <si>
    <t>CID000180</t>
  </si>
  <si>
    <t>Caridad</t>
  </si>
  <si>
    <t>Chile, China, Germany, Japan, Republic of Korea, Mexico, Recycled/Scrap</t>
  </si>
  <si>
    <t>CID002582</t>
  </si>
  <si>
    <t>REMONDIS PMR B.V.</t>
  </si>
  <si>
    <t>Netherlands</t>
  </si>
  <si>
    <t>Andorra, Bolivia (Plurinational State of), Brazil, Canada, China, Japan, Malaysia, Netherlands, Philippines, Recycled/Scrap, Spain, Thailand</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</si>
  <si>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</si>
  <si>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</si>
  <si>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</si>
  <si>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CID002282</t>
  </si>
  <si>
    <t>Morris and Watson</t>
  </si>
  <si>
    <t>New Zealand</t>
  </si>
  <si>
    <t>Andorra, India, Japan, New Zealand, Recycled/Scrap, United States</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</si>
  <si>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</si>
  <si>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</si>
  <si>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</si>
  <si>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CID000128</t>
  </si>
  <si>
    <t>Bangko Sentral ng Pilipinas (Central Bank of the Philippines)</t>
  </si>
  <si>
    <t>Australia, Brazil, Canada, Chile, China, Finland, Germany, Hong Kong, India, Indonesia, Ireland, Italy, Japan, Mexico, Peru, Philippines, Recycled/Scrap, Sweden, Thailand, United States</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</si>
  <si>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</si>
  <si>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</si>
  <si>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</si>
  <si>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CID001326</t>
  </si>
  <si>
    <t>OJSC "The Gulidov Krasnoyarsk Non-Ferrous Metals Plant" (OJSC Krastsvetmet)</t>
  </si>
  <si>
    <t>Argentina, Armenia, Australia, Brazil, Canada, China, Ethiopia, Germany, India, Indonesia, Japan, Republic of Korea, Russian Federation, Zimbabwe</t>
  </si>
  <si>
    <t>CID000927</t>
  </si>
  <si>
    <t>JSC Ekaterinburg Non-Ferrous Metal Processing Plant</t>
  </si>
  <si>
    <t>Australia, Canada, Japan, Recycled/Scrap, Russian Federation</t>
  </si>
  <si>
    <t>CID000929</t>
  </si>
  <si>
    <t>JSC Uralelectromed</t>
  </si>
  <si>
    <t>Argentina, Australia, Brazil, Canada, Chile, China, Colombia, Ecuador, Ethiopia, Germany, Guyana, India, Indonesia, Japan, Russian Federation</t>
  </si>
  <si>
    <t>CID000493</t>
  </si>
  <si>
    <t>JSC Novosibirsk Refinery</t>
  </si>
  <si>
    <t>Argentina, Brazil, Canada, Chile, China, Colombia, Ethiopia, Germany, India, Indonesia, Japan, Kazakhstan, Republic of Korea, Malaysia, Peru, Philippines, Russian Federation</t>
  </si>
  <si>
    <t>CID001204</t>
  </si>
  <si>
    <t>Moscow Special Alloys Processing Plant</t>
  </si>
  <si>
    <t>Argentina, Australia, Bolivia (Plurinational State of), Brazil, Canada, Chile, China, Germany, Indonesia, Japan, New Zealand, Peru, Russian Federation, Saudi Arabia, Turkey, Uzbekistan</t>
  </si>
  <si>
    <t>CID002865</t>
  </si>
  <si>
    <t>Kyshtym Copper-Electrolytic Plant ZAO</t>
  </si>
  <si>
    <t>Recycled/Scrap, Saudi Arabia</t>
  </si>
  <si>
    <t>CID001386</t>
  </si>
  <si>
    <t>Prioksky Plant of Non-Ferrous Metals</t>
  </si>
  <si>
    <t>Australia, Bolivia (Plurinational State of), Brazil, Canada, China, Ethiopia, Germany, India, Indonesia, Japan, Russian Federation, Zimbabwe</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</si>
  <si>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</si>
  <si>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</si>
  <si>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</si>
  <si>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</si>
  <si>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CID002850</t>
  </si>
  <si>
    <t>AU Traders and Refiners</t>
  </si>
  <si>
    <t>South Africa</t>
  </si>
  <si>
    <t>Democratic Republic of the Congo, Republic of Korea, Recycled/Scrap, South Africa</t>
  </si>
  <si>
    <t>CID001032</t>
  </si>
  <si>
    <t>L'azurde Company For Jewelry</t>
  </si>
  <si>
    <t>Saudi Arabia</t>
  </si>
  <si>
    <t>Australia, Canada, China, Egypt, Japan, Recycled/Scrap, Saudi Arabia, Taiwan</t>
  </si>
  <si>
    <t>CID001585</t>
  </si>
  <si>
    <t>SEMPSA Joyeria Plateria S.A.</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</si>
  <si>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</si>
  <si>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CID002567</t>
  </si>
  <si>
    <t>Sudan Gold Refinery</t>
  </si>
  <si>
    <t>Sudan</t>
  </si>
  <si>
    <t>China, Congo, Democratic Republic of the Congo, Recycled/Scrap, Sudan</t>
  </si>
  <si>
    <t>CID003582</t>
  </si>
  <si>
    <t>Fabrica Auricchio Industria e Comercio Ltda.</t>
  </si>
  <si>
    <t>CID004010</t>
  </si>
  <si>
    <t>Coimpa Industrial LTDA</t>
  </si>
  <si>
    <t>CID001512</t>
  </si>
  <si>
    <t>Rand Refinery (Pty) Ltd.</t>
  </si>
  <si>
    <t>Australia, Austria, Belgium, Brazil, Canada, China, Congo, Democratic Republic of the Congo, Germany, Ghana, Guinea, Hong Kong, Malaysia, Mali, Namibia, Papua New Guinea, Philippines, Recycled/Scrap, South Africa, Switzerland, Tanzania, United States</t>
  </si>
  <si>
    <t>CID000157</t>
  </si>
  <si>
    <t>Boliden Ronnskar</t>
  </si>
  <si>
    <t>Sweden</t>
  </si>
  <si>
    <t>Australia, Brazil, Canada, China, Finland, Germany, Indonesia, Ireland, Italy, Japan, Lithuania, Panama, Philippines, Recycled/Scrap, Singapore, South Africa, Sweden, Switzerland</t>
  </si>
  <si>
    <t>CID001498</t>
  </si>
  <si>
    <t>PX Precinox S.A.</t>
  </si>
  <si>
    <t>Switzerland</t>
  </si>
  <si>
    <t>Andorra, Argentina, Australia, Austria, Belgium, Brazil, Cambodia, Canada, Chile, China, Colombia, Ecuador, Egypt, Estonia, France, Germany, India, Indonesia, Peru, Recycled/Scrap, Switzerland, United States</t>
  </si>
  <si>
    <t>CID001153</t>
  </si>
  <si>
    <t>Metalor Technologies S.A.</t>
  </si>
  <si>
    <t>Andorra, Belgium, Canada, China, Congo, Democratic Republic of the Congo, Hong Kong, Indonesia, Peru, Recycled/Scrap, Singapore, Sudan, Sweden, Switzerland, Tanzania, United Kingdom, United States</t>
  </si>
  <si>
    <t>CID000189</t>
  </si>
  <si>
    <t>Cendres + Metaux S.A.</t>
  </si>
  <si>
    <t>Canada, Chile</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</si>
  <si>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</si>
  <si>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</si>
  <si>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</si>
  <si>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</si>
  <si>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</si>
  <si>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</si>
  <si>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</si>
  <si>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</si>
  <si>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</si>
  <si>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</si>
  <si>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</si>
  <si>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</si>
  <si>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CID002516</t>
  </si>
  <si>
    <t>Singway Technology Co., Ltd.</t>
  </si>
  <si>
    <t>CID002314</t>
  </si>
  <si>
    <t>Umicore Precious Metals Thailand</t>
  </si>
  <si>
    <t>Brazil, Chile, Indonesia, Mexico, Peru, United States</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</si>
  <si>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</si>
  <si>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</si>
  <si>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</si>
  <si>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</si>
  <si>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CID000103</t>
  </si>
  <si>
    <t>Atasay Kuyumculuk Sanayi Ve Ticaret A.S.</t>
  </si>
  <si>
    <t>Australia, Brazil, Indonesia, Republic of Korea, Recycled/Scrap, Turkey,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</si>
  <si>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</si>
  <si>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</si>
  <si>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</si>
  <si>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CID003185</t>
  </si>
  <si>
    <t>African Gold Refinery</t>
  </si>
  <si>
    <t>Recycled/Scrap, Uganda</t>
  </si>
  <si>
    <t>CID002563</t>
  </si>
  <si>
    <t>Kaloti Precious Metals</t>
  </si>
  <si>
    <t>Japan, Recycled/Scrap, United Arab Emirates</t>
  </si>
  <si>
    <t>CID002560</t>
  </si>
  <si>
    <t>Al Etihad Gold Refinery DMCC</t>
  </si>
  <si>
    <t>Brazil, Colombia, Niger, Peru, Recycled/Scrap</t>
  </si>
  <si>
    <t>CID002561</t>
  </si>
  <si>
    <t>Emirates Gold DMCC</t>
  </si>
  <si>
    <t>Argentina, Brazil, Canada, Guyana, Japan, Recycled/Scrap, Tanzania</t>
  </si>
  <si>
    <t>CID002562</t>
  </si>
  <si>
    <t>International Precious Metal Refiners</t>
  </si>
  <si>
    <t>Recycled/Scrap, United Arab Emirates</t>
  </si>
  <si>
    <t>CID003348</t>
  </si>
  <si>
    <t>Dijllah Gold Refinery FZC</t>
  </si>
  <si>
    <t>CID002584</t>
  </si>
  <si>
    <t>Fujairah Gold FZC</t>
  </si>
  <si>
    <t>CID003690</t>
  </si>
  <si>
    <t>NOBLE METAL SERVICES</t>
  </si>
  <si>
    <t>CID002872</t>
  </si>
  <si>
    <t>Pease &amp; Curren</t>
  </si>
  <si>
    <t>China, Eritrea, Recycled/Scrap,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</si>
  <si>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</si>
  <si>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</si>
  <si>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</si>
  <si>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</si>
  <si>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</si>
  <si>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</si>
  <si>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</si>
  <si>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</si>
  <si>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</si>
  <si>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CID001993</t>
  </si>
  <si>
    <t>United Precious Metal Refining, Inc.</t>
  </si>
  <si>
    <t>Australia, Belgium, Benin, Burkina Faso, Canada, Chile, China, Colombia, Guatemala, Indonesia, Japan, Peru, Recycled/Scrap, Switzerland, Thailand, United States</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</si>
  <si>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</si>
  <si>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</si>
  <si>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</si>
  <si>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CID000015</t>
  </si>
  <si>
    <t>Advanced Chemical Company</t>
  </si>
  <si>
    <t>Argentina, Brazil, Canada, Ghana, Guinea, Guyana, Japan, Mexico, Peru, United States</t>
  </si>
  <si>
    <t>CID002708</t>
  </si>
  <si>
    <t>Abington Reldan Metals, LLC</t>
  </si>
  <si>
    <t>Australia, Austria, Belgium, Brazil, Canada, Chile, China, Colombia, Egypt, France, Germany, Hungary, Japan, Luxembourg, Malaysia, Portugal, Recycled/Scrap, Singapore, Switzerland, United States</t>
  </si>
  <si>
    <t>CID001546</t>
  </si>
  <si>
    <t>Sabin Metal Corp.</t>
  </si>
  <si>
    <t>Brazil, Canada, China, Eritrea, Mexico, Portugal, Recycled/Scrap, Russian Federation,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</si>
  <si>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</si>
  <si>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</si>
  <si>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</si>
  <si>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CID004403</t>
  </si>
  <si>
    <t>Takehara PVD Materials Plant / PVD Materials Division of MITSUI MINING &amp; SMELTING CO., LTD.</t>
  </si>
  <si>
    <t>CID002515</t>
  </si>
  <si>
    <t>Fidelity Printers and Refiners Ltd.</t>
  </si>
  <si>
    <t>Zimbabwe</t>
  </si>
  <si>
    <t>Congo, Democratic Republic of the Congo, Recycled/Scrap, United States, Zimbabwe</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</si>
  <si>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</si>
  <si>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</si>
  <si>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</si>
  <si>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</si>
  <si>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</si>
  <si>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</si>
  <si>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Congo, Democratic Republic of the Congo, Germany, India, Indonesia, Japan, Mexico, Niger, Nigeria, Peru, Philippines, Recycled/Scrap, Switzerland, Thailand, United States, Uzbekistan, Zambia</t>
  </si>
  <si>
    <t>CID002543</t>
  </si>
  <si>
    <t>Masan High-Tech Materials</t>
  </si>
  <si>
    <t>Australia, Austria, Brazil, China, Germany, India, Ireland, Israel, Japan, Kazakhstan, Republic of Korea, Malaysia, Mongolia, Myanmar, Netherlands, Niger, Nigeria, Portugal, Recycled/Scrap, Russian Federation, Singapore, Spain, Thailand, United Kingdom, United States, Vietnam</t>
  </si>
  <si>
    <t>CID002502</t>
  </si>
  <si>
    <t>Asia Tungsten Products Vietnam Ltd.</t>
  </si>
  <si>
    <t>Brazil, Burundi, China, Congo, Germany, India, Ireland, Israel, Japan, Republic of Korea, Malaysia, Myanmar, Netherlands, Recycled/Scrap, Rwanda, Singapore, Tanzania, Thailand, United States, Vietnam</t>
  </si>
  <si>
    <t>CID000568</t>
  </si>
  <si>
    <t>Global Tungsten &amp; Powders LLC</t>
  </si>
  <si>
    <t>Australia, Austria, Brazil, Kazakhstan, Malaysia, Mexico, Mongolia, Myanmar, Niger, Nigeria, Portugal, Spain, Thailand, United Kingdom, United States, Vietnam</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</si>
  <si>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</si>
  <si>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</si>
  <si>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</si>
  <si>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CID000966</t>
  </si>
  <si>
    <t>Kennametal Fallon</t>
  </si>
  <si>
    <t>Australia, Bolivia (Plurinational State of), China, Democratic Republic of the Congo, Mexico, Portugal, Russian Federation, United States, Vietnam</t>
  </si>
  <si>
    <t>CID000105</t>
  </si>
  <si>
    <t>Kennametal Huntsville</t>
  </si>
  <si>
    <t>CID003407</t>
  </si>
  <si>
    <t>Lianyou Metals Co., Ltd.</t>
  </si>
  <si>
    <t>Brazil, China, Germany, India, Japan, Recycled/Scrap</t>
  </si>
  <si>
    <t>CID003408</t>
  </si>
  <si>
    <t>JSC "Kirovgrad Hard Alloys Plant"</t>
  </si>
  <si>
    <t>Recycled/Scrap, Russian Federation</t>
  </si>
  <si>
    <t>CID003416</t>
  </si>
  <si>
    <t>NPP Tyazhmetprom LLC</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</si>
  <si>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</si>
  <si>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</si>
  <si>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</si>
  <si>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CID002724</t>
  </si>
  <si>
    <t>Unecha Refractory metals plant</t>
  </si>
  <si>
    <t>Brazil, China, Colombia, Mongolia, Myanmar, Portugal, Russian Federation, United States, Uzbekistan</t>
  </si>
  <si>
    <t>CID002845</t>
  </si>
  <si>
    <t>Moliren Ltd.</t>
  </si>
  <si>
    <t>Australia, Austria, Bolivia (Plurinational State of), Brazil, China, Malaysia, Peru, Portugal, Russian Federation, United States, Vietnam</t>
  </si>
  <si>
    <t>CID002827</t>
  </si>
  <si>
    <t>Philippine Chuangxin Industrial Co., Inc.</t>
  </si>
  <si>
    <t>Brazil, China</t>
  </si>
  <si>
    <t>CID000004</t>
  </si>
  <si>
    <t>A.L.M.T. Corp.</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</si>
  <si>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</si>
  <si>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</si>
  <si>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</si>
  <si>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</si>
  <si>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</si>
  <si>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</si>
  <si>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CID004060</t>
  </si>
  <si>
    <t>DONGKUK INDUSTRIES CO., LTD.</t>
  </si>
  <si>
    <t>CID002541</t>
  </si>
  <si>
    <t>H.C. Starck Tungsten GmbH</t>
  </si>
  <si>
    <t>Australia, Austria, Brazil, China, Ireland, Kazakhstan, Malaysia, Mongolia, Myanmar, Niger, Nigeria, Portugal, Russian Federation, Rwanda, Spain, Thailand, United Kingdom, United States, Vietnam</t>
  </si>
  <si>
    <t>CID000218</t>
  </si>
  <si>
    <t>Guangdong Xianglu Tungsten Co., Ltd.</t>
  </si>
  <si>
    <t>Brazil, China, Vietnam</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</si>
  <si>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</si>
  <si>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</si>
  <si>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</si>
  <si>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CID000281</t>
  </si>
  <si>
    <t>CNMC (Guangxi) PGMA Co., Ltd.</t>
  </si>
  <si>
    <t>CID003417</t>
  </si>
  <si>
    <t>Hubei Green Tungsten Co., Ltd.</t>
  </si>
  <si>
    <t>CID002494</t>
  </si>
  <si>
    <t>Ganzhou Seadragon W &amp; Mo Co., Ltd.</t>
  </si>
  <si>
    <t>Australia, Austria, Brazil, China, Ireland, Kazakhstan, Malaysia, Mongolia, Myanmar, Niger, Nigeria, Portugal, Russian Federation, Spain, Thailand, United Kingdom, United States, Vietnam</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</si>
  <si>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</si>
  <si>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</si>
  <si>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</si>
  <si>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</si>
  <si>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</si>
  <si>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</si>
  <si>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CID002513</t>
  </si>
  <si>
    <t>Hunan Shizhuyuan Nonferrous Metals Co., Ltd. Chenzhou Tungsten Products Branch</t>
  </si>
  <si>
    <t>CID002551</t>
  </si>
  <si>
    <t>Jiangwu H.C. Starck Tungsten Products Co., Ltd.</t>
  </si>
  <si>
    <t>Australia, Austria, Bolivia (Plurinational State of), Brazil, China, Ireland, Mexico, Mongolia, Myanmar, Niger, Nigeria, Portugal, Russian Federation, Rwanda, Spain, United Kingdom, United States, Vietnam</t>
  </si>
  <si>
    <t>CID000769</t>
  </si>
  <si>
    <t>Hunan Jintai New Material Co., Ltd.</t>
  </si>
  <si>
    <t>Australia, Austria, Brazil, China, Ireland, Kazakhstan, Malaysia, Mongolia, Myanmar, Niger, Nigeria, Peru, Portugal, Russian Federation, Spain, Thailand, United Kingdom, United States, Vietnam, Zimbabwe</t>
  </si>
  <si>
    <t>CID002641</t>
  </si>
  <si>
    <t>China Molybdenum Tungsten Co., Ltd.</t>
  </si>
  <si>
    <t>CID002319</t>
  </si>
  <si>
    <t>Malipo Haiyu Tungsten Co., Ltd.</t>
  </si>
  <si>
    <t>CID002320</t>
  </si>
  <si>
    <t>Xiamen Tungsten (H.C.) Co., Ltd.</t>
  </si>
  <si>
    <t>Australia, Bolivia (Plurinational State of), Brazil, Burundi, China, Malaysia, Mexico, Mongolia, Niger, Nigeria, Recycled/Scrap, Russian Federation, Rwanda, Spain, Thailand, United States</t>
  </si>
  <si>
    <t>CID002313</t>
  </si>
  <si>
    <t>Jiangxi Minmetals Gao'an Non-ferrous Metals Co., Ltd.</t>
  </si>
  <si>
    <t>China, Recycled/Scrap,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</si>
  <si>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</si>
  <si>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</si>
  <si>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</si>
  <si>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CID002318</t>
  </si>
  <si>
    <t>Jiangxi Tonggu Non-ferrous Metallurgical &amp; Chemical Co., Ltd.</t>
  </si>
  <si>
    <t>Austria, Brazil, China, Kazakhstan, Malaysia, Mongolia, Myanmar, Portugal</t>
  </si>
  <si>
    <t>CID002316</t>
  </si>
  <si>
    <t>Jiangxi Yaosheng Tungsten Co., Ltd.</t>
  </si>
  <si>
    <t>Australia, Austria, Bolivia (Plurinational State of), Brazil, China, Ireland, Mexico, Mongolia, Niger, Nigeria, Portugal, Spain, United States</t>
  </si>
  <si>
    <t>CID002321</t>
  </si>
  <si>
    <t>Jiangxi Gan Bei Tungsten Co., Ltd.</t>
  </si>
  <si>
    <t>CID003427</t>
  </si>
  <si>
    <t>Albasteel Industria e Comercio de Ligas Para Fundicao Ltd.</t>
  </si>
  <si>
    <t>Brazil, Democratic Republic of the Congo</t>
  </si>
  <si>
    <t>CID002833</t>
  </si>
  <si>
    <t>ACL Metais Eireli</t>
  </si>
  <si>
    <t>Brazil, Mongolia, Myanmar, Portugal, Russian Federation</t>
  </si>
  <si>
    <t>CID002044</t>
  </si>
  <si>
    <t>Wolfram Bergbau und Hutten AG</t>
  </si>
  <si>
    <t>Australia, Austria, Brazil, China, Germany, India, Ireland, Israel, Japan, Kazakhstan, Portugal, Recycled/Scrap, Rwanda</t>
  </si>
  <si>
    <t>CID003663</t>
  </si>
  <si>
    <t>Dongwu Gold Group</t>
  </si>
  <si>
    <t>CID003461</t>
  </si>
  <si>
    <t>Augmont Enterprises Private Limited</t>
  </si>
  <si>
    <t>Liechtenstein</t>
  </si>
  <si>
    <t>CID002863</t>
  </si>
  <si>
    <t>Bangalore Refinery</t>
  </si>
  <si>
    <t>Australia, Austria, Belgium, Brazil, Canada, China, Germany, Ghana, Guinea, Guyana, India, Indonesia, Japan, Malaysia, Peru, Philippines, Recycled/Scrap</t>
  </si>
  <si>
    <t>CID003463</t>
  </si>
  <si>
    <t>Kundan Care Products Ltd.</t>
  </si>
  <si>
    <t>CID004697</t>
  </si>
  <si>
    <t>Attero Recycling Pvt Ltd</t>
  </si>
  <si>
    <t>CID004435</t>
  </si>
  <si>
    <t>SHENZHEN JINJUNWEI RESOURCE COMPREHENSIVE DEVELOPMENT CO., LTD.</t>
  </si>
  <si>
    <t>CID003993</t>
  </si>
  <si>
    <t>Tungsten Vietnam Joint Stock Company</t>
  </si>
  <si>
    <t>CID004714</t>
  </si>
  <si>
    <t>Impala Platinum - Platinum Metals Refinery (PMR)</t>
  </si>
  <si>
    <t>CID004438</t>
  </si>
  <si>
    <t>Philippine Carreytech Metal Corp.</t>
  </si>
  <si>
    <t>CID004619</t>
  </si>
  <si>
    <t>Kenee Mining Corporation Vietnam</t>
  </si>
  <si>
    <t>CID003614</t>
  </si>
  <si>
    <t>OOO “Technolom” 1</t>
  </si>
  <si>
    <t>CID003449</t>
  </si>
  <si>
    <t>PT Mitra Sukses Globalindo</t>
  </si>
  <si>
    <t>CID003468</t>
  </si>
  <si>
    <t>Cronimet Brasil Ltda</t>
  </si>
  <si>
    <t>CID003486</t>
  </si>
  <si>
    <t>CRM Fundicao De Metais E Comercio De Equipamentos Eletronicos Do Brasil Ltda</t>
  </si>
  <si>
    <t>CID003487</t>
  </si>
  <si>
    <t>Emerald Jewel Industry India Limited (Unit 1)</t>
  </si>
  <si>
    <t>CID003489</t>
  </si>
  <si>
    <t>Emerald Jewel Industry India Limited (Unit 3)</t>
  </si>
  <si>
    <t>CID003490</t>
  </si>
  <si>
    <t>Emerald Jewel Industry India Limited (Unit 4)</t>
  </si>
  <si>
    <t>CID003500</t>
  </si>
  <si>
    <t>Alexy Metals</t>
  </si>
  <si>
    <t>CID003524</t>
  </si>
  <si>
    <t>CRM Synergies</t>
  </si>
  <si>
    <t>CID003548</t>
  </si>
  <si>
    <t>MD Overseas</t>
  </si>
  <si>
    <t>CID003557</t>
  </si>
  <si>
    <t>Metallix Refining Inc.</t>
  </si>
  <si>
    <t>CID003575</t>
  </si>
  <si>
    <t>Metal Concentrators SA (Pty) Ltd.</t>
  </si>
  <si>
    <t>CID003583</t>
  </si>
  <si>
    <t>RFH Yancheng Jinye New Material Technology Co., Ltd.</t>
  </si>
  <si>
    <t>CID003497</t>
  </si>
  <si>
    <t>K.A. Rasmussen</t>
  </si>
  <si>
    <t>Norway</t>
  </si>
  <si>
    <t>Norway, Rwanda</t>
  </si>
  <si>
    <t>CID003488</t>
  </si>
  <si>
    <t>Emerald Jewel Industry India Limited (Unit 2)</t>
  </si>
  <si>
    <t>CID003553</t>
  </si>
  <si>
    <t>Artek LLC</t>
  </si>
  <si>
    <t>CID004506</t>
  </si>
  <si>
    <t>GG Refinery Ltd.</t>
  </si>
  <si>
    <t>Tanzania, United Republic Of</t>
  </si>
  <si>
    <t>CID004065</t>
  </si>
  <si>
    <t>Mining Minerals Resources SARL</t>
  </si>
  <si>
    <t>Congo, Democratic Republic Of The</t>
  </si>
  <si>
    <t>CID004754</t>
  </si>
  <si>
    <t>Global Advanced Metals Greenbushes Pty Ltd.</t>
  </si>
  <si>
    <t>CID004755</t>
  </si>
  <si>
    <t>Elite Industech Co., Ltd.</t>
  </si>
  <si>
    <t>CID004797</t>
  </si>
  <si>
    <t>Philippine Bonway Manufacturing Industrial Corporation</t>
  </si>
  <si>
    <t>CID004813</t>
  </si>
  <si>
    <t>Jiangxi Sanshi Nonferrous Metals Co., Ltd</t>
  </si>
  <si>
    <t>CID004796</t>
  </si>
  <si>
    <t>Longnan Chuangyue Environmental Protection Technology Development Co., Ltd</t>
  </si>
  <si>
    <t>CID003612</t>
  </si>
  <si>
    <t>OOO “Technolom” 2</t>
  </si>
  <si>
    <t>CID003926</t>
  </si>
  <si>
    <t>5D Production OU</t>
  </si>
  <si>
    <t>CID003868</t>
  </si>
  <si>
    <t>PT Putera Sarana Shakti (PT PSS)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</si>
  <si>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</si>
  <si>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</si>
  <si>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</si>
  <si>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</si>
  <si>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</si>
  <si>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</si>
  <si>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</si>
  <si>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</si>
  <si>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</si>
  <si>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</si>
  <si>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</si>
  <si>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</si>
  <si>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</si>
  <si>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</si>
  <si>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</si>
  <si>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</si>
  <si>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</si>
  <si>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</si>
  <si>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</si>
  <si>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</si>
  <si>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</si>
  <si>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</si>
  <si>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</si>
  <si>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</si>
  <si>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</si>
  <si>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</si>
  <si>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</si>
  <si>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</si>
  <si>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</si>
  <si>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</si>
  <si>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</si>
  <si>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</si>
  <si>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</si>
  <si>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</si>
  <si>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</si>
  <si>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</si>
  <si>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</si>
  <si>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</si>
  <si>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</si>
  <si>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</si>
  <si>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</si>
  <si>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</si>
  <si>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</si>
  <si>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</si>
  <si>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</si>
  <si>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</si>
  <si>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</si>
  <si>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</si>
  <si>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</si>
  <si>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</si>
  <si>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</si>
  <si>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</si>
  <si>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</si>
  <si>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</si>
  <si>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</si>
  <si>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</si>
  <si>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</si>
  <si>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</si>
  <si>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</si>
  <si>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</si>
  <si>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</si>
  <si>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</si>
  <si>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</si>
  <si>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</si>
  <si>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</si>
  <si>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</si>
  <si>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</si>
  <si>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</si>
  <si>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</si>
  <si>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</si>
  <si>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</si>
  <si>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</si>
  <si>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</si>
  <si>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</si>
  <si>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</si>
  <si>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</si>
  <si>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</si>
  <si>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</si>
  <si>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</si>
  <si>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</si>
  <si>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</si>
  <si>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</si>
  <si>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</si>
  <si>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</si>
  <si>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</si>
  <si>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</si>
  <si>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</si>
  <si>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</si>
  <si>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</si>
  <si>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</si>
  <si>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</si>
  <si>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</si>
  <si>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</si>
  <si>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</si>
  <si>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</si>
  <si>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</si>
  <si>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</si>
  <si>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</si>
  <si>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</si>
  <si>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</si>
  <si>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</si>
  <si>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</si>
  <si>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</si>
  <si>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</si>
  <si>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</si>
  <si>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</si>
  <si>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</si>
  <si>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</si>
  <si>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</si>
  <si>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</si>
  <si>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</si>
  <si>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</si>
  <si>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</si>
  <si>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</si>
  <si>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</si>
  <si>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</si>
  <si>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</si>
  <si>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</si>
  <si>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</si>
  <si>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</si>
  <si>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</si>
  <si>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</si>
  <si>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</si>
  <si>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</si>
  <si>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</si>
  <si>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</si>
  <si>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</si>
  <si>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</si>
  <si>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</si>
  <si>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</si>
  <si>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</si>
  <si>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</si>
  <si>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</si>
  <si>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</si>
  <si>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</si>
  <si>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</si>
  <si>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</si>
  <si>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</si>
  <si>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</si>
  <si>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</si>
  <si>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</si>
  <si>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</si>
  <si>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</si>
  <si>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</si>
  <si>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</si>
  <si>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</si>
  <si>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</si>
  <si>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</si>
  <si>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</si>
  <si>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</si>
  <si>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</si>
  <si>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</si>
  <si>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</si>
  <si>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</si>
  <si>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</si>
  <si>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</si>
  <si>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</si>
  <si>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</si>
  <si>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</si>
  <si>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</si>
  <si>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</si>
  <si>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</si>
  <si>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</si>
  <si>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</si>
  <si>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</si>
  <si>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</si>
  <si>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</si>
  <si>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</si>
  <si>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</si>
  <si>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</si>
  <si>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</si>
  <si>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</si>
  <si>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</si>
  <si>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</si>
  <si>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</si>
  <si>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</si>
  <si>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</si>
  <si>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</si>
  <si>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</si>
  <si>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</si>
  <si>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</si>
  <si>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</si>
  <si>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</si>
  <si>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</si>
  <si>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</si>
  <si>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</si>
  <si>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</si>
  <si>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</si>
  <si>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</si>
  <si>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</si>
  <si>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</si>
  <si>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</si>
  <si>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</si>
  <si>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</si>
  <si>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</si>
  <si>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</si>
  <si>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</si>
  <si>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</si>
  <si>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</si>
  <si>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</si>
  <si>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</si>
  <si>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</si>
  <si>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</si>
  <si>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</si>
  <si>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</si>
  <si>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</si>
  <si>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</si>
  <si>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</si>
  <si>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</si>
  <si>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</si>
  <si>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</si>
  <si>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</si>
  <si>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</si>
  <si>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</si>
  <si>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</si>
  <si>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</si>
  <si>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</si>
  <si>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</si>
  <si>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</si>
  <si>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</si>
  <si>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</si>
  <si>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</si>
  <si>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</si>
  <si>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</si>
  <si>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</si>
  <si>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</si>
  <si>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</si>
  <si>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</si>
  <si>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</si>
  <si>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</si>
  <si>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</si>
  <si>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</si>
  <si>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</si>
  <si>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</si>
  <si>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</si>
  <si>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</si>
  <si>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</si>
  <si>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</si>
  <si>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</si>
  <si>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</si>
  <si>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</si>
  <si>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</si>
  <si>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</si>
  <si>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</si>
  <si>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</si>
  <si>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</si>
  <si>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</si>
  <si>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</si>
  <si>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</si>
  <si>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</si>
  <si>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</si>
  <si>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</si>
  <si>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</si>
  <si>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</si>
  <si>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</si>
  <si>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</si>
  <si>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</si>
  <si>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</si>
  <si>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</si>
  <si>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</si>
  <si>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</si>
  <si>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</si>
  <si>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</si>
  <si>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</si>
  <si>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</si>
  <si>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</si>
  <si>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</si>
  <si>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</si>
  <si>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</si>
  <si>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</si>
  <si>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</si>
  <si>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</si>
  <si>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</si>
  <si>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</si>
  <si>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</si>
  <si>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</si>
  <si>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</si>
  <si>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</si>
  <si>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</si>
  <si>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</si>
  <si>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</si>
  <si>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</si>
  <si>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</si>
  <si>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</si>
  <si>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</si>
  <si>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</si>
  <si>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</si>
  <si>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</si>
  <si>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</si>
  <si>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</si>
  <si>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</si>
  <si>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</si>
  <si>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</si>
  <si>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</si>
  <si>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</si>
  <si>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</si>
  <si>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</si>
  <si>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</si>
  <si>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</si>
  <si>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</si>
  <si>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</si>
  <si>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</si>
  <si>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</si>
  <si>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</si>
  <si>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</si>
  <si>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</si>
  <si>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</si>
  <si>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</si>
  <si>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</si>
  <si>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</si>
  <si>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</si>
  <si>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</si>
  <si>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</si>
  <si>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</si>
  <si>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</si>
  <si>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</si>
  <si>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</si>
  <si>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</si>
  <si>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</si>
  <si>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</si>
  <si>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</si>
  <si>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</si>
  <si>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</si>
  <si>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</si>
  <si>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</si>
  <si>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</si>
  <si>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</si>
  <si>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</si>
  <si>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</si>
  <si>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</si>
  <si>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</si>
  <si>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</si>
  <si>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</si>
  <si>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</si>
  <si>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</si>
  <si>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</si>
  <si>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</si>
  <si>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</si>
  <si>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</si>
  <si>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</si>
  <si>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</si>
  <si>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</si>
  <si>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</si>
  <si>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</si>
  <si>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</si>
  <si>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</si>
  <si>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</si>
  <si>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</si>
  <si>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</si>
  <si>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</si>
  <si>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</si>
  <si>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</si>
  <si>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</si>
  <si>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</si>
  <si>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</si>
  <si>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</si>
  <si>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</si>
  <si>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</si>
  <si>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</si>
  <si>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</si>
  <si>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</si>
  <si>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</si>
  <si>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</si>
  <si>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</si>
  <si>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</si>
  <si>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</si>
  <si>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</si>
  <si>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</si>
  <si>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</si>
  <si>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</si>
  <si>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</si>
  <si>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</si>
  <si>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</si>
  <si>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</si>
  <si>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</si>
  <si>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</si>
  <si>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</si>
  <si>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</si>
  <si>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</si>
  <si>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</si>
  <si>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</si>
  <si>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</si>
  <si>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</si>
  <si>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</si>
  <si>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</si>
  <si>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</si>
  <si>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</si>
  <si>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</si>
  <si>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</si>
  <si>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</si>
  <si>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</si>
  <si>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</si>
  <si>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</si>
  <si>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</si>
  <si>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</si>
  <si>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</si>
  <si>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</si>
  <si>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</si>
  <si>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</si>
  <si>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</si>
  <si>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</si>
  <si>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</si>
  <si>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</si>
  <si>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</si>
  <si>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</si>
  <si>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</si>
  <si>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</si>
  <si>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</si>
  <si>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</si>
  <si>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</si>
  <si>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</si>
  <si>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</si>
  <si>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</si>
  <si>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</si>
  <si>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</si>
  <si>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</si>
  <si>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</si>
  <si>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</si>
  <si>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</si>
  <si>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</si>
  <si>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</si>
  <si>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</si>
  <si>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</si>
  <si>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</si>
  <si>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</si>
  <si>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</si>
  <si>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</si>
  <si>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</si>
  <si>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</si>
  <si>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</si>
  <si>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</si>
  <si>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</si>
  <si>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</si>
  <si>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</si>
  <si>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</si>
  <si>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</si>
  <si>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</si>
  <si>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</si>
  <si>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</si>
  <si>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</si>
  <si>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</si>
  <si>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</si>
  <si>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</si>
  <si>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</si>
  <si>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</si>
  <si>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</si>
  <si>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</si>
  <si>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</si>
  <si>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</si>
  <si>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</si>
  <si>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</si>
  <si>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</si>
  <si>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</si>
  <si>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</si>
  <si>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</si>
  <si>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</si>
  <si>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</si>
  <si>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</si>
  <si>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</si>
  <si>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</si>
  <si>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</si>
  <si>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</si>
  <si>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</si>
  <si>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</si>
  <si>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</si>
  <si>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</si>
  <si>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</si>
  <si>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</si>
  <si>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</si>
  <si>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</si>
  <si>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</si>
  <si>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</si>
  <si>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</si>
  <si>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</si>
  <si>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</si>
  <si>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</si>
  <si>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</si>
  <si>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</si>
  <si>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</si>
  <si>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</si>
  <si>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</si>
  <si>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</si>
  <si>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</si>
  <si>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</si>
  <si>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</si>
  <si>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</si>
  <si>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</si>
  <si>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</si>
  <si>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</si>
  <si>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</si>
  <si>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</si>
  <si>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</si>
  <si>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</si>
  <si>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</si>
  <si>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</si>
  <si>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</si>
  <si>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</si>
  <si>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</si>
  <si>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</si>
  <si>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</si>
  <si>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</si>
  <si>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</si>
  <si>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</si>
  <si>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</si>
  <si>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</si>
  <si>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</si>
  <si>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</si>
  <si>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</si>
  <si>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</si>
  <si>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</si>
  <si>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</si>
  <si>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</si>
  <si>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</si>
  <si>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</si>
  <si>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</si>
  <si>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</si>
  <si>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</si>
  <si>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</si>
  <si>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</si>
  <si>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</si>
  <si>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</si>
  <si>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</si>
  <si>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</si>
  <si>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</si>
  <si>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</si>
  <si>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</si>
  <si>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</si>
  <si>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</si>
  <si>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</si>
  <si>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</si>
  <si>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</si>
  <si>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</si>
  <si>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</si>
  <si>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</si>
  <si>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</si>
  <si>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</si>
  <si>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</si>
  <si>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</si>
  <si>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</si>
  <si>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</si>
  <si>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</si>
  <si>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</si>
  <si>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</si>
  <si>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</si>
  <si>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</si>
  <si>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</si>
  <si>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</si>
  <si>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</si>
  <si>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</si>
  <si>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</si>
  <si>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</si>
  <si>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XinXing HaoRong Electronic Material Co., Ltd.</t>
  </si>
  <si>
    <t>CID002508</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</si>
  <si>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</si>
  <si>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</si>
  <si>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</si>
  <si>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</si>
  <si>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</si>
  <si>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</si>
  <si>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</si>
  <si>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</si>
  <si>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</si>
  <si>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</si>
  <si>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VIET NAM</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</si>
  <si>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</si>
  <si>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</si>
  <si>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</si>
  <si>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</si>
  <si>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</si>
  <si>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</si>
  <si>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</si>
  <si>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</si>
  <si>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</si>
  <si>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</si>
  <si>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</si>
  <si>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</si>
  <si>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</si>
  <si>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</si>
  <si>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</si>
  <si>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</si>
  <si>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</si>
  <si>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</si>
  <si>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</si>
  <si>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</si>
  <si>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</si>
  <si>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</si>
  <si>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</si>
  <si>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</si>
  <si>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</si>
  <si>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</si>
  <si>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</si>
  <si>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</si>
  <si>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</si>
  <si>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</si>
  <si>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</si>
  <si>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</si>
  <si>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</si>
  <si>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PT Aries Kencana Sejahtera</t>
  </si>
  <si>
    <t>CID000309</t>
  </si>
  <si>
    <t>Pemali</t>
  </si>
  <si>
    <t>CV Serumpun Sebalai</t>
  </si>
  <si>
    <t>Pangkalan Baru</t>
  </si>
  <si>
    <t>CV Tiga Sekawan</t>
  </si>
  <si>
    <t>CV Venus Inti Perkasa</t>
  </si>
  <si>
    <t>CID002455</t>
  </si>
  <si>
    <t>Dongguan</t>
  </si>
  <si>
    <t>Dowa Metaltech Co., Ltd.</t>
  </si>
  <si>
    <t>DS Myanmar</t>
  </si>
  <si>
    <t>MYANMAR</t>
  </si>
  <si>
    <t>CID003831</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</si>
  <si>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</si>
  <si>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</si>
  <si>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</si>
  <si>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</si>
  <si>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</si>
  <si>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</si>
  <si>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</si>
  <si>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</si>
  <si>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</si>
  <si>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</si>
  <si>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</si>
  <si>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</si>
  <si>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</si>
  <si>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</si>
  <si>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</si>
  <si>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</si>
  <si>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</si>
  <si>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</si>
  <si>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</si>
  <si>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</si>
  <si>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</si>
  <si>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</si>
  <si>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</si>
  <si>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</si>
  <si>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</si>
  <si>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</si>
  <si>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</si>
  <si>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</si>
  <si>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</si>
  <si>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</si>
  <si>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</si>
  <si>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</si>
  <si>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</si>
  <si>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</si>
  <si>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</si>
  <si>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</si>
  <si>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</si>
  <si>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</si>
  <si>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</si>
  <si>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</si>
  <si>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</si>
  <si>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</si>
  <si>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</si>
  <si>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</si>
  <si>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</si>
  <si>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</si>
  <si>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</si>
  <si>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</si>
  <si>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</si>
  <si>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</si>
  <si>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</si>
  <si>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</si>
  <si>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</si>
  <si>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</si>
  <si>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</si>
  <si>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</si>
  <si>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</si>
  <si>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</si>
  <si>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</si>
  <si>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</si>
  <si>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</si>
  <si>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</si>
  <si>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</si>
  <si>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</si>
  <si>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</si>
  <si>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</si>
  <si>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</si>
  <si>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</si>
  <si>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</si>
  <si>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</si>
  <si>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</si>
  <si>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</si>
  <si>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</si>
  <si>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</si>
  <si>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</si>
  <si>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PT Artha Cipta Langgeng</t>
  </si>
  <si>
    <t>CID001399</t>
  </si>
  <si>
    <t>PT Babel Inti Perkasa</t>
  </si>
  <si>
    <t>CID001402</t>
  </si>
  <si>
    <t>Lintang</t>
  </si>
  <si>
    <t>PT Babel Surya Alam Lestari</t>
  </si>
  <si>
    <t>CID001406</t>
  </si>
  <si>
    <t>Badau</t>
  </si>
  <si>
    <t>Air Mesu</t>
  </si>
  <si>
    <t>PT Bangka Serumpun</t>
  </si>
  <si>
    <t>CID003205</t>
  </si>
  <si>
    <t>Pangkalpinang</t>
  </si>
  <si>
    <t>PT Bangka Tin Industry</t>
  </si>
  <si>
    <t>CID001419</t>
  </si>
  <si>
    <t>Kabupaten Bangka</t>
  </si>
  <si>
    <t>PT Belitung Industri Sejahtera</t>
  </si>
  <si>
    <t>CID001421</t>
  </si>
  <si>
    <t>Belitung</t>
  </si>
  <si>
    <t>Batam</t>
  </si>
  <si>
    <t>Kepulauan Riau</t>
  </si>
  <si>
    <t>PT Indora Ermulti</t>
  </si>
  <si>
    <t>PT Indra Eramult Logam Industri</t>
  </si>
  <si>
    <t>PT Menara Cipta Mulia</t>
  </si>
  <si>
    <t>CID002835</t>
  </si>
  <si>
    <t>Mentawak</t>
  </si>
  <si>
    <t>PT Mitra Graha Raya</t>
  </si>
  <si>
    <t>CID004685</t>
  </si>
  <si>
    <t>PT Panca Mega Persada</t>
  </si>
  <si>
    <t>CID001457</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</si>
  <si>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</si>
  <si>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</si>
  <si>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</si>
  <si>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</si>
  <si>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</si>
  <si>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</si>
  <si>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</si>
  <si>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</si>
  <si>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</si>
  <si>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</si>
  <si>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</si>
  <si>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</si>
  <si>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</si>
  <si>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</si>
  <si>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</si>
  <si>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</si>
  <si>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</si>
  <si>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</si>
  <si>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</si>
  <si>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</si>
  <si>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</si>
  <si>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</si>
  <si>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</si>
  <si>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</si>
  <si>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</si>
  <si>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</si>
  <si>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</si>
  <si>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</si>
  <si>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</si>
  <si>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</si>
  <si>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</si>
  <si>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</si>
  <si>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</si>
  <si>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</si>
  <si>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</si>
  <si>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</si>
  <si>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</si>
  <si>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</si>
  <si>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</si>
  <si>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</si>
  <si>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</si>
  <si>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</si>
  <si>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</si>
  <si>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</si>
  <si>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</si>
  <si>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</si>
  <si>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</si>
  <si>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</si>
  <si>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</si>
  <si>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</si>
  <si>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</si>
  <si>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</si>
  <si>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</si>
  <si>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</si>
  <si>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</si>
  <si>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</si>
  <si>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</si>
  <si>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</si>
  <si>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</si>
  <si>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</si>
  <si>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</si>
  <si>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</si>
  <si>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</si>
  <si>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</si>
  <si>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</si>
  <si>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</si>
  <si>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</si>
  <si>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</si>
  <si>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</si>
  <si>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</si>
  <si>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</si>
  <si>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</si>
  <si>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</si>
  <si>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</si>
  <si>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</si>
  <si>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</si>
  <si>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</si>
  <si>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</si>
  <si>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</si>
  <si>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</si>
  <si>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</si>
  <si>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</si>
  <si>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</si>
  <si>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</si>
  <si>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</si>
  <si>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</si>
  <si>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</si>
  <si>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CID000766</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</si>
  <si>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</si>
  <si>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</si>
  <si>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</si>
  <si>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</si>
  <si>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</si>
  <si>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</si>
  <si>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</si>
  <si>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</si>
  <si>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</si>
  <si>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</si>
  <si>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</si>
  <si>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</si>
  <si>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</si>
  <si>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</si>
  <si>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</si>
  <si>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</si>
  <si>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</si>
  <si>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</si>
  <si>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</si>
  <si>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</si>
  <si>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</si>
  <si>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</si>
  <si>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</si>
  <si>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</si>
  <si>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</si>
  <si>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</si>
  <si>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</si>
  <si>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</si>
  <si>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</si>
  <si>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</si>
  <si>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</si>
  <si>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</si>
  <si>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</si>
  <si>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</si>
  <si>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</si>
  <si>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</si>
  <si>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</si>
  <si>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</si>
  <si>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</si>
  <si>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</si>
  <si>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</si>
  <si>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</si>
  <si>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</si>
  <si>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</si>
  <si>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</si>
  <si>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</si>
  <si>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</si>
  <si>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</si>
  <si>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</si>
  <si>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</si>
  <si>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</si>
  <si>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</si>
  <si>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</si>
  <si>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</si>
  <si>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</si>
  <si>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</si>
  <si>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</si>
  <si>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</si>
  <si>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</si>
  <si>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</si>
  <si>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</si>
  <si>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</si>
  <si>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</si>
  <si>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</si>
  <si>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</si>
  <si>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</si>
  <si>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</si>
  <si>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</si>
  <si>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</si>
  <si>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</si>
  <si>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</si>
  <si>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</si>
  <si>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</si>
  <si>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</si>
  <si>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</si>
  <si>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</si>
  <si>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</si>
  <si>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</si>
  <si>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</si>
  <si>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</si>
  <si>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</si>
  <si>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</si>
  <si>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</si>
  <si>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</si>
  <si>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</si>
  <si>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</si>
  <si>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</si>
  <si>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</si>
  <si>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</si>
  <si>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</si>
  <si>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</si>
  <si>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</si>
  <si>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</si>
  <si>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</si>
  <si>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</si>
  <si>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</si>
  <si>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</si>
  <si>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</si>
  <si>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</si>
  <si>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</si>
  <si>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</si>
  <si>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</si>
  <si>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</si>
  <si>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</si>
  <si>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</si>
  <si>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</si>
  <si>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</si>
  <si>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</si>
  <si>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</si>
  <si>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</si>
  <si>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</si>
  <si>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</si>
  <si>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</si>
  <si>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</si>
  <si>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</si>
  <si>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</si>
  <si>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</si>
  <si>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</si>
  <si>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</si>
  <si>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</si>
  <si>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</si>
  <si>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</si>
  <si>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</si>
  <si>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</si>
  <si>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</si>
  <si>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</si>
  <si>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</si>
  <si>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</si>
  <si>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</si>
  <si>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</si>
  <si>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</si>
  <si>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</si>
  <si>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</si>
  <si>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</si>
  <si>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</si>
  <si>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</si>
  <si>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</si>
  <si>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</si>
  <si>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</si>
  <si>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</si>
  <si>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</si>
  <si>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</si>
  <si>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</si>
  <si>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</si>
  <si>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</si>
  <si>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</si>
  <si>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</si>
  <si>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</si>
  <si>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</si>
  <si>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</si>
  <si>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</si>
  <si>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</si>
  <si>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</si>
  <si>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</si>
  <si>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</si>
  <si>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</si>
  <si>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</si>
  <si>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</si>
  <si>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</si>
  <si>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</si>
  <si>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</si>
  <si>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</si>
  <si>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</si>
  <si>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</si>
  <si>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</si>
  <si>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</si>
  <si>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</si>
  <si>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</si>
  <si>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</si>
  <si>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</si>
  <si>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</si>
  <si>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</si>
  <si>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</si>
  <si>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</si>
  <si>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</si>
  <si>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</si>
  <si>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</si>
  <si>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</si>
  <si>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</si>
  <si>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</si>
  <si>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</si>
  <si>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</si>
  <si>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</si>
  <si>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</si>
  <si>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</si>
  <si>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</si>
  <si>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</si>
  <si>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</si>
  <si>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</si>
  <si>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</si>
  <si>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</si>
  <si>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</si>
  <si>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</si>
  <si>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</si>
  <si>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</si>
  <si>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</si>
  <si>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</si>
  <si>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</si>
  <si>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</si>
  <si>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</si>
  <si>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</si>
  <si>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</si>
  <si>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</si>
  <si>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</si>
  <si>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</si>
  <si>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</si>
  <si>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</si>
  <si>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</si>
  <si>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</si>
  <si>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</si>
  <si>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</si>
  <si>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</si>
  <si>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</si>
  <si>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</si>
  <si>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</si>
  <si>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</si>
  <si>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</si>
  <si>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</si>
  <si>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</si>
  <si>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</si>
  <si>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</si>
  <si>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</si>
  <si>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</si>
  <si>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</si>
  <si>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</si>
  <si>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</si>
  <si>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</si>
  <si>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</si>
  <si>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</si>
  <si>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</si>
  <si>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</si>
  <si>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</si>
  <si>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</si>
  <si>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</si>
  <si>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</si>
  <si>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</si>
  <si>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</si>
  <si>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</si>
  <si>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</si>
  <si>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</si>
  <si>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</si>
  <si>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</si>
  <si>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</si>
  <si>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</si>
  <si>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</si>
  <si>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</si>
  <si>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</si>
  <si>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</si>
  <si>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</si>
  <si>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</si>
  <si>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</si>
  <si>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</si>
  <si>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</si>
  <si>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</si>
  <si>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</si>
  <si>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</si>
  <si>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</si>
  <si>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</si>
  <si>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</si>
  <si>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</si>
  <si>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</si>
  <si>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</si>
  <si>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</si>
  <si>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</si>
  <si>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</si>
  <si>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</si>
  <si>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</si>
  <si>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</si>
  <si>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</si>
  <si>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</si>
  <si>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</si>
  <si>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</si>
  <si>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</si>
  <si>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</si>
  <si>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</si>
  <si>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</si>
  <si>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</si>
  <si>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</si>
  <si>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</si>
  <si>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</si>
  <si>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</si>
  <si>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</si>
  <si>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</si>
  <si>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</si>
  <si>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</si>
  <si>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</si>
  <si>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</si>
  <si>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</si>
  <si>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</si>
  <si>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</si>
  <si>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</si>
  <si>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</si>
  <si>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</si>
  <si>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</si>
  <si>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</si>
  <si>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</si>
  <si>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</si>
  <si>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</si>
  <si>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</si>
  <si>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</si>
  <si>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</si>
  <si>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</si>
  <si>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</si>
  <si>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</si>
  <si>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</si>
  <si>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</si>
  <si>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</si>
  <si>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</si>
  <si>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</si>
  <si>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</si>
  <si>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</si>
  <si>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</si>
  <si>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</si>
  <si>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</si>
  <si>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</si>
  <si>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</si>
  <si>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</si>
  <si>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</si>
  <si>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</si>
  <si>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</si>
  <si>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</si>
  <si>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</si>
  <si>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</si>
  <si>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</si>
  <si>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</si>
  <si>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</si>
  <si>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</si>
  <si>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</si>
  <si>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</si>
  <si>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</si>
  <si>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</si>
  <si>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</si>
  <si>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</si>
  <si>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</si>
  <si>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</si>
  <si>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</si>
  <si>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</si>
  <si>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</si>
  <si>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</si>
  <si>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</si>
  <si>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</si>
  <si>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</si>
  <si>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</si>
  <si>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</si>
  <si>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</si>
  <si>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</si>
  <si>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</si>
  <si>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</si>
  <si>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</si>
  <si>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</si>
  <si>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</si>
  <si>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</si>
  <si>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</si>
  <si>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</si>
  <si>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</si>
  <si>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</si>
  <si>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</si>
  <si>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</si>
  <si>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</si>
  <si>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</si>
  <si>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</si>
  <si>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</si>
  <si>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</si>
  <si>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</si>
  <si>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</si>
  <si>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</si>
  <si>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</si>
  <si>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</si>
  <si>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</si>
  <si>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</si>
  <si>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</si>
  <si>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</si>
  <si>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</si>
  <si>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</si>
  <si>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</si>
  <si>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</si>
  <si>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</si>
  <si>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</si>
  <si>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</si>
  <si>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</si>
  <si>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</si>
  <si>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</si>
  <si>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</si>
  <si>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</si>
  <si>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</si>
  <si>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</si>
  <si>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</si>
  <si>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</si>
  <si>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</si>
  <si>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</si>
  <si>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</si>
  <si>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</si>
  <si>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</si>
  <si>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</si>
  <si>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</si>
  <si>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</si>
  <si>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</si>
  <si>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</si>
  <si>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</si>
  <si>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</si>
  <si>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</si>
  <si>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</si>
  <si>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</si>
  <si>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</si>
  <si>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</si>
  <si>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</si>
  <si>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</si>
  <si>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</si>
  <si>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</si>
  <si>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</si>
  <si>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</si>
  <si>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</si>
  <si>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</si>
  <si>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</si>
  <si>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</si>
  <si>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</si>
  <si>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</si>
  <si>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</si>
  <si>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</si>
  <si>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</si>
  <si>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</si>
  <si>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</si>
  <si>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</si>
  <si>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</si>
  <si>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</si>
  <si>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</si>
  <si>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</si>
  <si>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</si>
  <si>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</si>
  <si>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</si>
  <si>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</si>
  <si>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</si>
  <si>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</si>
  <si>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</si>
  <si>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</si>
  <si>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</si>
  <si>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</si>
  <si>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</si>
  <si>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</si>
  <si>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</si>
  <si>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</si>
  <si>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</si>
  <si>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</si>
  <si>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</si>
  <si>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</si>
  <si>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</si>
  <si>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</si>
  <si>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</si>
  <si>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</si>
  <si>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</si>
  <si>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</si>
  <si>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</si>
  <si>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</si>
  <si>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</si>
  <si>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</si>
  <si>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</si>
  <si>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</si>
  <si>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</si>
  <si>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</si>
  <si>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</si>
  <si>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</si>
  <si>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</si>
  <si>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</si>
  <si>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</si>
  <si>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</si>
  <si>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</si>
  <si>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</si>
  <si>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</si>
  <si>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</si>
  <si>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</si>
  <si>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</si>
  <si>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</si>
  <si>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</si>
  <si>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</si>
  <si>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</si>
  <si>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</si>
  <si>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</si>
  <si>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</si>
  <si>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</si>
  <si>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</si>
  <si>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</si>
  <si>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</si>
  <si>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</si>
  <si>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</si>
  <si>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</si>
  <si>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</si>
  <si>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</si>
  <si>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</si>
  <si>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</si>
  <si>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</si>
  <si>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</si>
  <si>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</si>
  <si>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</si>
  <si>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</si>
  <si>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</si>
  <si>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</si>
  <si>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</si>
  <si>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</si>
  <si>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</si>
  <si>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</si>
  <si>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</si>
  <si>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</si>
  <si>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</si>
  <si>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</si>
  <si>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</si>
  <si>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</si>
  <si>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</si>
  <si>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</si>
  <si>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</si>
  <si>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</si>
  <si>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</si>
  <si>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</si>
  <si>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</si>
  <si>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</si>
  <si>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</si>
  <si>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</si>
  <si>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</si>
  <si>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</si>
  <si>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</si>
  <si>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</si>
  <si>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</si>
  <si>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</si>
  <si>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</si>
  <si>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</si>
  <si>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</si>
  <si>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</si>
  <si>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</si>
  <si>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</si>
  <si>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</si>
  <si>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</si>
  <si>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</si>
  <si>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</si>
  <si>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</si>
  <si>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</si>
  <si>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</si>
  <si>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</si>
  <si>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</si>
  <si>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</si>
  <si>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</si>
  <si>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</si>
  <si>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</si>
  <si>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</si>
  <si>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</si>
  <si>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</si>
  <si>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</si>
  <si>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</si>
  <si>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</si>
  <si>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</si>
  <si>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</si>
  <si>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</si>
  <si>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</si>
  <si>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</si>
  <si>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</si>
  <si>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</si>
  <si>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</si>
  <si>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</si>
  <si>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</si>
  <si>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</si>
  <si>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</si>
  <si>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</si>
  <si>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</si>
  <si>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</si>
  <si>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</si>
  <si>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</si>
  <si>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</si>
  <si>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</si>
  <si>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</si>
  <si>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</si>
  <si>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</si>
  <si>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</si>
  <si>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</si>
  <si>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</si>
  <si>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</si>
  <si>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</si>
  <si>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</si>
  <si>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</si>
  <si>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</si>
  <si>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</si>
  <si>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</si>
  <si>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</si>
  <si>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</si>
  <si>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</si>
  <si>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</si>
  <si>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</si>
  <si>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</si>
  <si>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</si>
  <si>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</si>
  <si>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</si>
  <si>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</si>
  <si>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</si>
  <si>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</si>
  <si>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</si>
  <si>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</si>
  <si>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</si>
  <si>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</si>
  <si>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</si>
  <si>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</si>
  <si>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</si>
  <si>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</si>
  <si>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</si>
  <si>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</si>
  <si>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</si>
  <si>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</si>
  <si>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</si>
  <si>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</si>
  <si>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</si>
  <si>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</si>
  <si>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</si>
  <si>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</si>
  <si>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</si>
  <si>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</si>
  <si>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</si>
  <si>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</si>
  <si>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</si>
  <si>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</si>
  <si>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</si>
  <si>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</si>
  <si>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</si>
  <si>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</si>
  <si>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</si>
  <si>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</si>
  <si>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</si>
  <si>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</si>
  <si>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</si>
  <si>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</si>
  <si>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</si>
  <si>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</si>
  <si>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</si>
  <si>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</si>
  <si>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</si>
  <si>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</si>
  <si>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</si>
  <si>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</si>
  <si>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</si>
  <si>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</si>
  <si>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</si>
  <si>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</si>
  <si>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</si>
  <si>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</si>
  <si>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</si>
  <si>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</si>
  <si>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</si>
  <si>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</si>
  <si>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</si>
  <si>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</si>
  <si>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</si>
  <si>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</si>
  <si>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</si>
  <si>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</si>
  <si>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</si>
  <si>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</si>
  <si>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</si>
  <si>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</si>
  <si>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</si>
  <si>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</si>
  <si>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</si>
  <si>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</si>
  <si>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</si>
  <si>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</si>
  <si>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</si>
  <si>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</si>
  <si>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</si>
  <si>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</si>
  <si>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</si>
  <si>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</si>
  <si>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</si>
  <si>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</si>
  <si>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</si>
  <si>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</si>
  <si>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</si>
  <si>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</si>
  <si>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</si>
  <si>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</si>
  <si>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</si>
  <si>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</si>
  <si>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</si>
  <si>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</si>
  <si>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</si>
  <si>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</si>
  <si>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</si>
  <si>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</si>
  <si>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</si>
  <si>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</si>
  <si>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</si>
  <si>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</si>
  <si>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</si>
  <si>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</si>
  <si>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</si>
  <si>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</si>
  <si>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</si>
  <si>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</si>
  <si>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</si>
  <si>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</si>
  <si>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</si>
  <si>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</si>
  <si>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</si>
  <si>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</si>
  <si>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</si>
  <si>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</si>
  <si>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</si>
  <si>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</si>
  <si>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</si>
  <si>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</si>
  <si>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</si>
  <si>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</si>
  <si>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</si>
  <si>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</si>
  <si>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</si>
  <si>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</si>
  <si>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</si>
  <si>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</si>
  <si>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</si>
  <si>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</si>
  <si>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</si>
  <si>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</si>
  <si>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</si>
  <si>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</si>
  <si>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</si>
  <si>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</si>
  <si>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</si>
  <si>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</si>
  <si>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</si>
  <si>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</si>
  <si>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</si>
  <si>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</si>
  <si>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</si>
  <si>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</si>
  <si>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</si>
  <si>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</si>
  <si>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</si>
  <si>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</si>
  <si>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</si>
  <si>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</si>
  <si>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</si>
  <si>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</si>
  <si>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</si>
  <si>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</si>
  <si>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</si>
  <si>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</si>
  <si>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</si>
  <si>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</si>
  <si>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</si>
  <si>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</si>
  <si>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</si>
  <si>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</si>
  <si>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</si>
  <si>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</si>
  <si>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</si>
  <si>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</si>
  <si>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</si>
  <si>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</si>
  <si>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</si>
  <si>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</si>
  <si>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</si>
  <si>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</si>
  <si>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</si>
  <si>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</si>
  <si>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</si>
  <si>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</si>
  <si>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</si>
  <si>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</si>
  <si>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</si>
  <si>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</si>
  <si>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</si>
  <si>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</si>
  <si>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</si>
  <si>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</si>
  <si>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</si>
  <si>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</si>
  <si>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</si>
  <si>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</si>
  <si>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</si>
  <si>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</si>
  <si>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</si>
  <si>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</si>
  <si>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</si>
  <si>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</si>
  <si>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</si>
  <si>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</si>
  <si>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</si>
  <si>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</si>
  <si>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</si>
  <si>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</si>
  <si>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</si>
  <si>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</si>
  <si>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</si>
  <si>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</si>
  <si>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</si>
  <si>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</si>
  <si>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</si>
  <si>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</si>
  <si>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</si>
  <si>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</si>
  <si>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</si>
  <si>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</si>
  <si>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</si>
  <si>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</si>
  <si>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</si>
  <si>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</si>
  <si>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</si>
  <si>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</si>
  <si>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</si>
  <si>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</si>
  <si>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</si>
  <si>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</si>
  <si>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</si>
  <si>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</si>
  <si>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</si>
  <si>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</si>
  <si>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</si>
  <si>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</si>
  <si>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</si>
  <si>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</si>
  <si>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</si>
  <si>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</si>
  <si>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</si>
  <si>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</si>
  <si>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</si>
  <si>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</si>
  <si>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</si>
  <si>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</si>
  <si>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</si>
  <si>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</si>
  <si>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</si>
  <si>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</si>
  <si>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</si>
  <si>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</si>
  <si>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</si>
  <si>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</si>
  <si>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</si>
  <si>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</si>
  <si>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</si>
  <si>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</si>
  <si>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</si>
  <si>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</si>
  <si>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</si>
  <si>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</si>
  <si>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</si>
  <si>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</si>
  <si>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</si>
  <si>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</si>
  <si>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</si>
  <si>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</si>
  <si>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</si>
  <si>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</si>
  <si>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</si>
  <si>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</si>
  <si>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</si>
  <si>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</si>
  <si>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</si>
  <si>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</si>
  <si>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</si>
  <si>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</si>
  <si>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</si>
  <si>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</si>
  <si>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</si>
  <si>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</si>
  <si>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</si>
  <si>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</si>
  <si>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</si>
  <si>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</si>
  <si>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</si>
  <si>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</si>
  <si>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</si>
  <si>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</si>
  <si>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</si>
  <si>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</si>
  <si>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</si>
  <si>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</si>
  <si>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</si>
  <si>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</si>
  <si>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</si>
  <si>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</si>
  <si>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</si>
  <si>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</si>
  <si>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</si>
  <si>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</si>
  <si>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</si>
  <si>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</si>
  <si>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</si>
  <si>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</si>
  <si>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</si>
  <si>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</si>
  <si>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</si>
  <si>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</si>
  <si>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</si>
  <si>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</si>
  <si>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</si>
  <si>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</si>
  <si>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</si>
  <si>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</si>
  <si>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</si>
  <si>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</si>
  <si>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</si>
  <si>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</si>
  <si>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</si>
  <si>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</si>
  <si>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</si>
  <si>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</si>
  <si>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</si>
  <si>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</si>
  <si>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</si>
  <si>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</si>
  <si>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</si>
  <si>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</si>
  <si>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</si>
  <si>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</si>
  <si>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</si>
  <si>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</si>
  <si>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</si>
  <si>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</si>
  <si>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</si>
  <si>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</si>
  <si>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</si>
  <si>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</si>
  <si>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</si>
  <si>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</si>
  <si>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</si>
  <si>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</si>
  <si>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</si>
  <si>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</si>
  <si>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</si>
  <si>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</si>
  <si>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</si>
  <si>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</si>
  <si>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</si>
  <si>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</si>
  <si>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</si>
  <si>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</si>
  <si>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</si>
  <si>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</si>
  <si>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</si>
  <si>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</si>
  <si>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</si>
  <si>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</si>
  <si>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</si>
  <si>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</si>
  <si>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</si>
  <si>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</si>
  <si>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</si>
  <si>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</si>
  <si>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</si>
  <si>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</si>
  <si>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</si>
  <si>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</si>
  <si>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</si>
  <si>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</si>
  <si>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</si>
  <si>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</si>
  <si>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</si>
  <si>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</si>
  <si>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</si>
  <si>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</si>
  <si>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</si>
  <si>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</si>
  <si>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</si>
  <si>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</si>
  <si>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</si>
  <si>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</si>
  <si>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</si>
  <si>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</si>
  <si>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</si>
  <si>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</si>
  <si>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</si>
  <si>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</si>
  <si>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</si>
  <si>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</si>
  <si>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</si>
  <si>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</si>
  <si>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</si>
  <si>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</si>
  <si>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</si>
  <si>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</si>
  <si>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</si>
  <si>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</si>
  <si>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</si>
  <si>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</si>
  <si>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</si>
  <si>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</si>
  <si>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</si>
  <si>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</si>
  <si>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</si>
  <si>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</si>
  <si>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</si>
  <si>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</si>
  <si>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</si>
  <si>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</si>
  <si>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</si>
  <si>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</si>
  <si>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</si>
  <si>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</si>
  <si>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</si>
  <si>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</si>
  <si>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</si>
  <si>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</si>
  <si>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</si>
  <si>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</si>
  <si>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</si>
  <si>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</si>
  <si>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</si>
  <si>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</si>
  <si>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</si>
  <si>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</si>
  <si>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</si>
  <si>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</si>
  <si>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</si>
  <si>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</si>
  <si>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</si>
  <si>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</si>
  <si>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</si>
  <si>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</si>
  <si>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</si>
  <si>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</si>
  <si>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</si>
  <si>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</si>
  <si>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</si>
  <si>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</si>
  <si>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</si>
  <si>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</si>
  <si>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</si>
  <si>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</si>
  <si>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</si>
  <si>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</si>
  <si>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</si>
  <si>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</si>
  <si>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</si>
  <si>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</si>
  <si>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</si>
  <si>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</si>
  <si>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</si>
  <si>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</si>
  <si>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</si>
  <si>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</si>
  <si>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</si>
  <si>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</si>
  <si>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</si>
  <si>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</si>
  <si>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</si>
  <si>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</si>
  <si>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</si>
  <si>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</si>
  <si>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</si>
  <si>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</si>
  <si>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</si>
  <si>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</si>
  <si>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</si>
  <si>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</si>
  <si>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</si>
  <si>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</si>
  <si>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</si>
  <si>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</si>
  <si>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</si>
  <si>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</si>
  <si>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</si>
  <si>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</si>
  <si>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</si>
  <si>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</si>
  <si>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</si>
  <si>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</si>
  <si>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</si>
  <si>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</si>
  <si>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</si>
  <si>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</si>
  <si>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</si>
  <si>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</si>
  <si>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</si>
  <si>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</si>
  <si>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</si>
  <si>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</si>
  <si>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</si>
  <si>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</si>
  <si>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</si>
  <si>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</si>
  <si>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</si>
  <si>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</si>
  <si>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</si>
  <si>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</si>
  <si>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</si>
  <si>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</si>
  <si>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</si>
  <si>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</si>
  <si>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</si>
  <si>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</si>
  <si>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</si>
  <si>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</si>
  <si>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</si>
  <si>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</si>
  <si>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</si>
  <si>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</si>
  <si>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</si>
  <si>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</si>
  <si>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</si>
  <si>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</si>
  <si>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</si>
  <si>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</si>
  <si>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</si>
  <si>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</si>
  <si>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</si>
  <si>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</si>
  <si>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</si>
  <si>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</si>
  <si>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</si>
  <si>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</si>
  <si>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</si>
  <si>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</si>
  <si>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</si>
  <si>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</si>
  <si>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</si>
  <si>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</si>
  <si>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</si>
  <si>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</si>
  <si>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</si>
  <si>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</si>
  <si>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</si>
  <si>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</si>
  <si>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</si>
  <si>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</si>
  <si>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</si>
  <si>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</si>
  <si>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</si>
  <si>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</si>
  <si>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</si>
  <si>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</si>
  <si>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</si>
  <si>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</si>
  <si>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</si>
  <si>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</si>
  <si>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</si>
  <si>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</si>
  <si>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</si>
  <si>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</si>
  <si>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</si>
  <si>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</si>
  <si>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</si>
  <si>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</si>
  <si>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</si>
  <si>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</si>
  <si>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</si>
  <si>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</si>
  <si>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</si>
  <si>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</si>
  <si>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</si>
  <si>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</si>
  <si>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</si>
  <si>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</si>
  <si>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</si>
  <si>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</si>
  <si>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</si>
  <si>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</si>
  <si>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</si>
  <si>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</si>
  <si>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</si>
  <si>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</si>
  <si>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</si>
  <si>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</si>
  <si>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</si>
  <si>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</si>
  <si>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</si>
  <si>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</si>
  <si>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</si>
  <si>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</si>
  <si>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</si>
  <si>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</si>
  <si>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</si>
  <si>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</si>
  <si>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</si>
  <si>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</si>
  <si>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</si>
  <si>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</si>
  <si>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</si>
  <si>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</si>
  <si>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</si>
  <si>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</si>
  <si>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</si>
  <si>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</si>
  <si>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</si>
  <si>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</si>
  <si>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</si>
  <si>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</si>
  <si>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</si>
  <si>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</si>
  <si>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</si>
  <si>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</si>
  <si>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</si>
  <si>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</si>
  <si>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</si>
  <si>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</si>
  <si>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</si>
  <si>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</si>
  <si>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</si>
  <si>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</si>
  <si>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</si>
  <si>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</si>
  <si>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</si>
  <si>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</si>
  <si>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</si>
  <si>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</si>
  <si>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</si>
  <si>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</si>
  <si>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</si>
  <si>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</si>
  <si>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</si>
  <si>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</si>
  <si>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</si>
  <si>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</si>
  <si>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</si>
  <si>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</si>
  <si>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</si>
  <si>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</si>
  <si>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</si>
  <si>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</si>
  <si>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</si>
  <si>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</si>
  <si>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</si>
  <si>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</si>
  <si>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</si>
  <si>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</si>
  <si>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</si>
  <si>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</si>
  <si>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</si>
  <si>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</si>
  <si>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</si>
  <si>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</si>
  <si>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</si>
  <si>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</si>
  <si>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</si>
  <si>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</si>
  <si>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</si>
  <si>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</si>
  <si>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</si>
  <si>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</si>
  <si>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</si>
  <si>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</si>
  <si>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</si>
  <si>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</si>
  <si>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</si>
  <si>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</si>
  <si>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</si>
  <si>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</si>
  <si>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</si>
  <si>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</si>
  <si>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</si>
  <si>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</si>
  <si>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</si>
  <si>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</si>
  <si>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</si>
  <si>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</si>
  <si>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</si>
  <si>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</si>
  <si>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</si>
  <si>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</si>
  <si>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</si>
  <si>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</si>
  <si>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</si>
  <si>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</si>
  <si>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</si>
  <si>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</si>
  <si>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 xml:space="preserve">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</si>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</sst>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23" applyFont="1" fillId="33" applyFill="1" borderId="18" applyBorder="1" xfId="571">
      <alignment vertical="top" wrapText="1"/>
    </xf>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5" applyFont="1" fillId="0" applyFill="1" borderId="0" applyBorder="1" xfId="0">
      <alignment wrapText="1"/>
    </xf>
    <xf numFmtId="0" applyNumberFormat="1" fontId="5"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25" applyFont="1" fillId="33" applyFill="1" borderId="20" applyBorder="1" xfId="571">
      <alignment horizontal="center" vertical="center" wrapText="1"/>
    </xf>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0" applyNumberFormat="1" fontId="46" applyFont="1" fillId="0" applyFill="1" borderId="0" applyBorder="1" xfId="0">
      <alignment vertical="top" wrapText="1"/>
    </xf>
    <xf numFmtId="9" applyNumberFormat="1" fontId="46" applyFont="1" fillId="0" applyFill="1" borderId="0" applyBorder="1" xfId="0">
      <alignment horizontal="left" vertical="top" wrapText="1"/>
    </xf>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5"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6"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86" applyFont="1" fillId="0" applyFill="1" borderId="35" applyBorder="1" xfId="0">
      <alignment vertical="center" wrapText="1"/>
      <protection hidden="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89" applyFont="1" fillId="0" applyFill="1" borderId="0" applyBorder="1" xfId="502">
      <alignment horizontal="justify" vertical="top"/>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6">
      <alignment horizontal="lef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85" applyFont="1" fillId="0" applyFill="1" borderId="0" applyBorder="1" xfId="0">
      <alignment vertical="top" wrapText="1"/>
    </xf>
    <xf numFmtId="0" applyNumberFormat="1" fontId="47" applyFont="1" fillId="0" applyFill="1" borderId="0" applyBorder="1" xfId="527">
      <alignment vertical="top" wrapText="1"/>
    </xf>
    <xf numFmtId="49" applyNumberFormat="1" fontId="0" applyFont="1" fillId="0" applyFill="1" borderId="19" applyBorder="1" xfId="0">
      <alignment horizontal="left" vertical="center" wrapText="1"/>
      <protection hidden="1"/>
    </xf>
    <xf numFmtId="49" applyNumberFormat="1" fontId="15" applyFont="1" fillId="33" applyFill="1" borderId="37" applyBorder="1" xfId="0">
      <alignment horizontal="left" vertical="center" wrapText="1"/>
      <protection locked="0"/>
    </xf>
    <xf numFmtId="164" applyNumberFormat="1" fontId="23" applyFont="1" fillId="0" applyFill="1" borderId="19" applyBorder="1" xfId="571">
      <alignment horizontal="center" vertical="top" wrapText="1"/>
    </xf>
    <xf numFmtId="0" applyNumberFormat="1" fontId="11" applyFont="1" fillId="33" applyFill="1" borderId="16" applyBorder="1" xfId="0">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xf numFmtId="0" applyNumberFormat="1" fontId="0" applyFont="1" fillId="0" applyFill="1" borderId="0" applyBorder="1" xfId="0">
      <alignment horizontal="left" vertical="center"/>
    </xf>
    <xf numFmtId="0" applyNumberFormat="1" fontId="0" applyFont="1" fillId="33" applyFill="1" borderId="20" applyBorder="1" xfId="0">
      <alignment horizontal="left" vertical="center" wrapText="1"/>
      <protection locked="0"/>
    </xf>
    <xf numFmtId="0" applyNumberFormat="1" fontId="0" applyFont="1" fillId="0" applyFill="1" borderId="62" applyBorder="1" xfId="0">
      <alignment vertical="center" wrapText="1"/>
      <protection locked="0"/>
    </xf>
    <xf numFmtId="0" applyNumberFormat="1" fontId="0" applyFont="1" fillId="0" applyFill="1" borderId="19" applyBorder="1" xfId="0">
      <alignment horizontal="left" vertical="center" wrapText="1"/>
      <protection locked="0" hidden="1"/>
    </xf>
    <xf numFmtId="0" applyNumberFormat="1" fontId="0" applyFont="1" fillId="0" applyFill="1" borderId="63" applyBorder="1" xfId="0">
      <alignment horizontal="left" vertical="center" wrapText="1"/>
      <protection locked="0" hidden="1"/>
    </xf>
    <xf numFmtId="0" applyNumberFormat="1" fontId="0" applyFont="1" fillId="33" applyFill="1" borderId="64" applyBorder="1" xfId="0">
      <alignment horizontal="left" vertical="center" wrapText="1"/>
      <protection locked="0"/>
    </xf>
    <xf numFmtId="0" applyNumberFormat="1" fontId="0" applyFont="1" fillId="0" applyFill="1" borderId="19" applyBorder="1" xfId="0">
      <alignment horizontal="left" vertical="center" wrapText="1"/>
      <protection locked="0"/>
    </xf>
    <xf numFmtId="0" applyNumberFormat="1" fontId="0" applyFont="1" fillId="33" applyFill="1" borderId="65" applyBorder="1" xfId="0">
      <alignment horizontal="left" vertical="center" wrapText="1"/>
      <protection locked="0" hidden="1"/>
    </xf>
    <xf numFmtId="0" applyNumberFormat="1" fontId="0" applyFont="1" fillId="33" applyFill="1" borderId="66" applyBorder="1" xfId="0">
      <alignment horizontal="left" vertical="center" wrapText="1"/>
      <protection locked="0" hidden="1"/>
    </xf>
    <xf numFmtId="0" applyNumberFormat="1" fontId="0" applyFont="1" fillId="33" applyFill="1" borderId="67" applyBorder="1" xfId="0">
      <alignment horizontal="left" vertical="center" wrapText="1"/>
      <protection locked="0" hidden="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57"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15" applyFont="1" fillId="0" applyFill="1" borderId="58" applyBorder="1" xfId="0">
      <alignment horizontal="left" wrapText="1"/>
      <protection locked="0"/>
    </xf>
    <xf numFmtId="0" applyNumberFormat="1" fontId="15" applyFont="1" fillId="0" applyFill="1" borderId="10" applyBorder="1" xfId="0">
      <alignment horizontal="left" wrapText="1"/>
      <protection locked="0"/>
    </xf>
    <xf numFmtId="0" applyNumberFormat="1" fontId="15" applyFont="1" fillId="0" applyFill="1" borderId="37" applyBorder="1" xfId="0">
      <alignment horizontal="left" wrapText="1"/>
      <protection locked="0"/>
    </xf>
    <xf numFmtId="0" applyNumberFormat="1" fontId="15" applyFont="1" fillId="33" applyFill="1" borderId="58" applyBorder="1" xfId="0">
      <alignment horizontal="left" vertical="center"/>
      <protection locked="0"/>
    </xf>
    <xf numFmtId="0" applyNumberFormat="1" fontId="15" applyFont="1" fillId="33" applyFill="1" borderId="37" applyBorder="1" xfId="0">
      <alignment horizontal="left" vertical="center"/>
      <protection locked="0"/>
    </xf>
    <xf numFmtId="0" applyNumberFormat="1" fontId="11" applyFont="1" fillId="33" applyFill="1" borderId="58"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0" applyNumberFormat="1" fontId="9" applyFont="1" fillId="33" applyFill="1" borderId="27" applyBorder="1" xfId="0">
      <alignment horizontal="center" wrapText="1"/>
      <protection hidden="1"/>
    </xf>
    <xf numFmtId="0" applyNumberFormat="1" fontId="21" applyFont="1" fillId="0" applyFill="1" borderId="27" applyBorder="1" xfId="487">
      <alignment horizontal="center"/>
      <protection hidden="1"/>
    </xf>
    <xf numFmtId="0" applyNumberFormat="1" fontId="14" applyFont="1" fillId="33" applyFill="1" borderId="10" applyBorder="1" xfId="0">
      <alignment horizontal="left" wrapText="1"/>
      <protection hidden="1"/>
    </xf>
    <xf numFmtId="0" applyNumberFormat="1" fontId="15" applyFont="1" fillId="33" applyFill="1" borderId="10" applyBorder="1" xfId="0">
      <alignment horizontal="center" vertical="center"/>
    </xf>
    <xf numFmtId="0" applyNumberFormat="1" fontId="14" applyFont="1" fillId="33" applyFill="1" borderId="27" applyBorder="1" xfId="0">
      <alignment horizontal="left" wrapText="1"/>
      <protection hidden="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58"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1" applyFont="1" fillId="33" applyFill="1" borderId="10" applyBorder="1" xfId="0">
      <alignment horizontal="left" vertical="center" wrapText="1"/>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59" applyBorder="1" xfId="487">
      <alignment horizontal="left" vertical="center" wrapText="1"/>
    </xf>
    <xf numFmtId="0" applyNumberFormat="1" fontId="15" applyFont="1" fillId="0" applyFill="1" borderId="58" applyBorder="1" xfId="0">
      <alignment horizontal="left" vertical="center"/>
      <protection locked="0"/>
    </xf>
    <xf numFmtId="0" applyNumberFormat="1" fontId="15" applyFont="1" fillId="0" applyFill="1" borderId="37" applyBorder="1" xfId="0">
      <alignment horizontal="left" vertical="center"/>
      <protection locked="0"/>
    </xf>
    <xf numFmtId="9" applyNumberFormat="1" fontId="15" applyFont="1" fillId="33" applyFill="1" borderId="58"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19" applyFont="1" fillId="0" applyFill="1" borderId="27" applyBorder="1" xfId="487">
      <alignment horizontal="center" wrapText="1"/>
      <protection hidden="1"/>
    </xf>
    <xf numFmtId="49" applyNumberFormat="1" fontId="15" applyFont="1" fillId="33" applyFill="1" borderId="58"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7" applyFont="1" fillId="33" applyFill="1" borderId="0" applyBorder="1" xfId="0">
      <alignment horizontal="center" wrapText="1"/>
    </xf>
    <xf numFmtId="0" applyNumberFormat="1" fontId="80" applyFont="1" fillId="33" applyFill="1" borderId="58"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58"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59"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0"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58"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58"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49" applyNumberFormat="1" fontId="15" applyFont="1" fillId="0" applyFill="1" borderId="58"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165" applyNumberFormat="1" fontId="14" applyFont="1" fillId="33" applyFill="1" borderId="34" applyBorder="1" xfId="0">
      <alignment horizontal="center" wrapText="1"/>
      <protection locked="0"/>
    </xf>
    <xf numFmtId="165" applyNumberFormat="1" fontId="14" applyFont="1" fillId="33" applyFill="1" borderId="59" applyBorder="1" xfId="0">
      <alignment horizontal="center" wrapText="1"/>
      <protection locked="0"/>
    </xf>
    <xf numFmtId="0" applyNumberFormat="1" fontId="14" applyFont="1" fillId="33" applyFill="1" borderId="27" applyBorder="1" xfId="0">
      <alignment horizontal="center" wrapText="1"/>
      <protection hidden="1"/>
    </xf>
    <xf numFmtId="0" applyNumberFormat="1" fontId="45" applyFont="1" fillId="33" applyFill="1" borderId="38" applyBorder="1" xfId="487">
      <alignment horizontal="center" vertical="center" wrapText="1"/>
      <protection hidden="1"/>
    </xf>
    <xf numFmtId="0" applyNumberFormat="1" fontId="45" applyFont="1" fillId="33" applyFill="1" borderId="0" applyBorder="1" xfId="487">
      <alignment horizontal="center" vertical="center" wrapText="1"/>
      <protection hidden="1"/>
    </xf>
    <xf numFmtId="0" applyNumberFormat="1" fontId="93" applyFont="1" fillId="0" applyFill="1" borderId="57"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59"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1" applyBorder="1" xfId="0">
      <alignment horizontal="center" wrapText="1"/>
      <protection locked="0"/>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tabSelecte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customWidth="1" style="771"/>
    <col min="5" max="5" width="42.3828125" customWidth="1"/>
    <col min="6" max="6" width="53.3828125" customWidth="1"/>
    <col min="7" max="7" width="0.84375" customWidth="1"/>
  </cols>
  <sheetData>
    <row r="1" ht="14">
      <c r="A1" s="599"/>
      <c r="B1" s="600"/>
      <c r="C1" s="600"/>
      <c r="D1" s="765"/>
      <c r="E1" s="600"/>
      <c r="F1" s="600"/>
      <c r="G1" s="601"/>
    </row>
    <row r="2">
      <c r="A2" s="890"/>
      <c r="B2" s="597" t="s">
        <v>0</v>
      </c>
      <c r="C2" s="595"/>
      <c r="D2" s="766"/>
      <c r="E2" s="595"/>
      <c r="F2" s="595"/>
      <c r="G2" s="617"/>
    </row>
    <row r="3">
      <c r="A3" s="890"/>
      <c r="B3" s="595" t="s">
        <v>1</v>
      </c>
      <c r="C3" s="597"/>
      <c r="D3" s="767"/>
      <c r="E3" s="595"/>
      <c r="F3" s="597"/>
      <c r="G3" s="617"/>
    </row>
    <row r="4" ht="15">
      <c r="A4" s="890"/>
      <c r="B4" s="622" t="s">
        <v>2</v>
      </c>
      <c r="C4" s="598"/>
      <c r="D4" s="768"/>
      <c r="E4" s="595"/>
      <c r="F4" s="598"/>
      <c r="G4" s="617"/>
    </row>
    <row r="5">
      <c r="A5" s="890"/>
      <c r="B5" s="621" t="s">
        <v>3</v>
      </c>
      <c r="C5" s="596"/>
      <c r="D5" s="769"/>
      <c r="E5" s="595"/>
      <c r="F5" s="596"/>
      <c r="G5" s="617"/>
    </row>
    <row r="6">
      <c r="A6" s="890"/>
      <c r="B6" s="595"/>
      <c r="C6" s="595"/>
      <c r="D6" s="766"/>
      <c r="E6" s="595"/>
      <c r="F6" s="595"/>
      <c r="G6" s="617"/>
    </row>
    <row r="7">
      <c r="A7" s="890"/>
      <c r="B7" s="595"/>
      <c r="C7" s="595"/>
      <c r="D7" s="766"/>
      <c r="E7" s="595"/>
      <c r="F7" s="595"/>
      <c r="G7" s="617"/>
    </row>
    <row r="8">
      <c r="A8" s="890"/>
      <c r="B8" s="595"/>
      <c r="C8" s="595"/>
      <c r="D8" s="766"/>
      <c r="E8" s="595"/>
      <c r="F8" s="595"/>
      <c r="G8" s="617"/>
    </row>
    <row r="9">
      <c r="A9" s="890"/>
      <c r="B9" s="893" t="s">
        <v>4</v>
      </c>
      <c r="C9" s="893"/>
      <c r="D9" s="893"/>
      <c r="E9" s="893"/>
      <c r="F9" s="893"/>
      <c r="G9" s="617"/>
    </row>
    <row r="10" ht="27" customHeight="1">
      <c r="A10" s="890"/>
      <c r="B10" s="894" t="s">
        <v>5</v>
      </c>
      <c r="C10" s="894"/>
      <c r="D10" s="894"/>
      <c r="E10" s="894"/>
      <c r="F10" s="894"/>
      <c r="G10" s="617"/>
    </row>
    <row r="11" ht="27" customHeight="1">
      <c r="A11" s="890"/>
      <c r="B11" s="895"/>
      <c r="C11" s="895"/>
      <c r="D11" s="895"/>
      <c r="E11" s="895"/>
      <c r="F11" s="895"/>
      <c r="G11" s="617"/>
    </row>
    <row r="12">
      <c r="A12" s="890"/>
      <c r="B12" s="623" t="s">
        <v>6</v>
      </c>
      <c r="C12" s="624" t="s">
        <v>7</v>
      </c>
      <c r="D12" s="770" t="s">
        <v>8</v>
      </c>
      <c r="E12" s="624" t="s">
        <v>9</v>
      </c>
      <c r="F12" s="624" t="s">
        <v>10</v>
      </c>
      <c r="G12" s="617"/>
    </row>
    <row r="13" ht="20">
      <c r="A13" s="890"/>
      <c r="B13" s="594">
        <v>1</v>
      </c>
      <c r="C13" s="619" t="s">
        <v>11</v>
      </c>
      <c r="D13" s="620" t="s">
        <v>12</v>
      </c>
      <c r="E13" s="754" t="s">
        <v>13</v>
      </c>
      <c r="F13" s="754"/>
      <c r="G13" s="617"/>
    </row>
    <row r="14" ht="30">
      <c r="A14" s="890"/>
      <c r="B14" s="594">
        <v>2</v>
      </c>
      <c r="C14" s="619" t="s">
        <v>11</v>
      </c>
      <c r="D14" s="620" t="s">
        <v>14</v>
      </c>
      <c r="E14" s="754" t="s">
        <v>15</v>
      </c>
      <c r="F14" s="754" t="s">
        <v>16</v>
      </c>
      <c r="G14" s="617"/>
    </row>
    <row r="15" ht="89.15" customHeight="1">
      <c r="A15" s="890"/>
      <c r="B15" s="896">
        <v>2.01</v>
      </c>
      <c r="C15" s="887" t="s">
        <v>11</v>
      </c>
      <c r="D15" s="899" t="s">
        <v>17</v>
      </c>
      <c r="E15" s="755" t="s">
        <v>18</v>
      </c>
      <c r="F15" s="755" t="s">
        <v>19</v>
      </c>
      <c r="G15" s="617"/>
    </row>
    <row r="16" ht="99" customHeight="1">
      <c r="A16" s="890"/>
      <c r="B16" s="897"/>
      <c r="C16" s="888"/>
      <c r="D16" s="900"/>
      <c r="E16" s="756"/>
      <c r="F16" s="756" t="s">
        <v>20</v>
      </c>
      <c r="G16" s="617"/>
    </row>
    <row r="17" ht="63" customHeight="1">
      <c r="A17" s="890"/>
      <c r="B17" s="898"/>
      <c r="C17" s="889"/>
      <c r="D17" s="901"/>
      <c r="E17" s="619"/>
      <c r="F17" s="619" t="s">
        <v>21</v>
      </c>
      <c r="G17" s="617"/>
    </row>
    <row r="18" ht="117" customHeight="1">
      <c r="A18" s="890"/>
      <c r="B18" s="896">
        <v>2.02</v>
      </c>
      <c r="C18" s="887" t="s">
        <v>11</v>
      </c>
      <c r="D18" s="899" t="s">
        <v>22</v>
      </c>
      <c r="E18" s="755" t="s">
        <v>23</v>
      </c>
      <c r="F18" s="755" t="s">
        <v>24</v>
      </c>
      <c r="G18" s="617"/>
    </row>
    <row r="19" ht="71.15" customHeight="1">
      <c r="A19" s="890"/>
      <c r="B19" s="897"/>
      <c r="C19" s="888"/>
      <c r="D19" s="900"/>
      <c r="E19" s="756" t="s">
        <v>25</v>
      </c>
      <c r="F19" s="756" t="s">
        <v>26</v>
      </c>
      <c r="G19" s="617"/>
    </row>
    <row r="20" ht="90.75" customHeight="1">
      <c r="A20" s="890"/>
      <c r="B20" s="897"/>
      <c r="C20" s="888"/>
      <c r="D20" s="900"/>
      <c r="E20" s="756"/>
      <c r="F20" s="756" t="s">
        <v>27</v>
      </c>
      <c r="G20" s="617"/>
    </row>
    <row r="21" ht="74.25" customHeight="1">
      <c r="A21" s="890"/>
      <c r="B21" s="898"/>
      <c r="C21" s="889"/>
      <c r="D21" s="901"/>
      <c r="E21" s="619"/>
      <c r="F21" s="619" t="s">
        <v>28</v>
      </c>
      <c r="G21" s="617"/>
    </row>
    <row r="22" ht="90" customHeight="1">
      <c r="A22" s="890"/>
      <c r="B22" s="905">
        <v>2.03</v>
      </c>
      <c r="C22" s="905" t="s">
        <v>29</v>
      </c>
      <c r="D22" s="884" t="s">
        <v>30</v>
      </c>
      <c r="E22" s="887" t="s">
        <v>31</v>
      </c>
      <c r="F22" s="755" t="s">
        <v>32</v>
      </c>
      <c r="G22" s="617"/>
    </row>
    <row r="23" ht="109.5" customHeight="1">
      <c r="A23" s="890"/>
      <c r="B23" s="906"/>
      <c r="C23" s="906"/>
      <c r="D23" s="885"/>
      <c r="E23" s="888"/>
      <c r="F23" s="756" t="s">
        <v>33</v>
      </c>
      <c r="G23" s="617"/>
    </row>
    <row r="24" ht="74.25" customHeight="1">
      <c r="A24" s="890"/>
      <c r="B24" s="907"/>
      <c r="C24" s="907"/>
      <c r="D24" s="886"/>
      <c r="E24" s="889"/>
      <c r="F24" s="619" t="s">
        <v>34</v>
      </c>
      <c r="G24" s="617"/>
    </row>
    <row r="25" ht="72" customHeight="1">
      <c r="A25" s="890"/>
      <c r="B25" s="594" t="s">
        <v>35</v>
      </c>
      <c r="C25" s="619" t="s">
        <v>36</v>
      </c>
      <c r="D25" s="620" t="s">
        <v>37</v>
      </c>
      <c r="E25" s="619" t="s">
        <v>38</v>
      </c>
      <c r="F25" s="619" t="s">
        <v>39</v>
      </c>
      <c r="G25" s="617"/>
    </row>
    <row r="26" ht="98.15" customHeight="1">
      <c r="A26" s="890"/>
      <c r="B26" s="902">
        <v>3</v>
      </c>
      <c r="C26" s="896" t="s">
        <v>40</v>
      </c>
      <c r="D26" s="899" t="s">
        <v>41</v>
      </c>
      <c r="E26" s="887" t="s">
        <v>42</v>
      </c>
      <c r="F26" s="755" t="s">
        <v>43</v>
      </c>
      <c r="G26" s="617"/>
    </row>
    <row r="27" ht="90" customHeight="1">
      <c r="A27" s="890"/>
      <c r="B27" s="903"/>
      <c r="C27" s="897"/>
      <c r="D27" s="900"/>
      <c r="E27" s="888"/>
      <c r="F27" s="756" t="s">
        <v>44</v>
      </c>
      <c r="G27" s="617"/>
    </row>
    <row r="28" ht="19.4" customHeight="1">
      <c r="A28" s="890"/>
      <c r="B28" s="903"/>
      <c r="C28" s="897"/>
      <c r="D28" s="900"/>
      <c r="E28" s="888"/>
      <c r="F28" s="756" t="s">
        <v>45</v>
      </c>
      <c r="G28" s="617"/>
    </row>
    <row r="29" ht="74.5" customHeight="1">
      <c r="A29" s="890"/>
      <c r="B29" s="903"/>
      <c r="C29" s="897"/>
      <c r="D29" s="900"/>
      <c r="E29" s="888"/>
      <c r="F29" s="756" t="s">
        <v>46</v>
      </c>
      <c r="G29" s="617"/>
    </row>
    <row r="30" ht="62.5" customHeight="1">
      <c r="A30" s="890"/>
      <c r="B30" s="903"/>
      <c r="C30" s="897"/>
      <c r="D30" s="900"/>
      <c r="E30" s="888"/>
      <c r="F30" s="756" t="s">
        <v>47</v>
      </c>
      <c r="G30" s="617"/>
    </row>
    <row r="31" ht="81" customHeight="1">
      <c r="A31" s="890"/>
      <c r="B31" s="903"/>
      <c r="C31" s="897"/>
      <c r="D31" s="900"/>
      <c r="E31" s="888"/>
      <c r="F31" s="756" t="s">
        <v>48</v>
      </c>
      <c r="G31" s="617"/>
    </row>
    <row r="32" ht="48.75" customHeight="1">
      <c r="A32" s="890"/>
      <c r="B32" s="903"/>
      <c r="C32" s="897"/>
      <c r="D32" s="900"/>
      <c r="E32" s="888"/>
      <c r="F32" s="756" t="s">
        <v>49</v>
      </c>
      <c r="G32" s="617"/>
    </row>
    <row r="33" ht="98.5" customHeight="1">
      <c r="A33" s="890"/>
      <c r="B33" s="903"/>
      <c r="C33" s="897"/>
      <c r="D33" s="900"/>
      <c r="E33" s="888"/>
      <c r="F33" s="756" t="s">
        <v>50</v>
      </c>
      <c r="G33" s="617"/>
    </row>
    <row r="34" ht="89.15" customHeight="1">
      <c r="A34" s="890"/>
      <c r="B34" s="903"/>
      <c r="C34" s="897"/>
      <c r="D34" s="900"/>
      <c r="E34" s="888"/>
      <c r="F34" s="756" t="s">
        <v>51</v>
      </c>
      <c r="G34" s="617"/>
    </row>
    <row r="35" ht="29.15" customHeight="1">
      <c r="A35" s="890"/>
      <c r="B35" s="903"/>
      <c r="C35" s="897"/>
      <c r="D35" s="900"/>
      <c r="E35" s="888"/>
      <c r="F35" s="756" t="s">
        <v>52</v>
      </c>
      <c r="G35" s="617"/>
    </row>
    <row r="36" ht="111">
      <c r="A36" s="890"/>
      <c r="B36" s="904"/>
      <c r="C36" s="898"/>
      <c r="D36" s="901"/>
      <c r="E36" s="889"/>
      <c r="F36" s="757" t="s">
        <v>53</v>
      </c>
      <c r="G36" s="617"/>
    </row>
    <row r="37" ht="100">
      <c r="A37" s="890"/>
      <c r="B37" s="732">
        <v>3.01</v>
      </c>
      <c r="C37" s="733" t="s">
        <v>40</v>
      </c>
      <c r="D37" s="620" t="s">
        <v>54</v>
      </c>
      <c r="E37" s="758" t="s">
        <v>55</v>
      </c>
      <c r="F37" s="759" t="s">
        <v>56</v>
      </c>
      <c r="G37" s="617"/>
    </row>
    <row r="38" ht="90">
      <c r="A38" s="890"/>
      <c r="B38" s="732">
        <v>3.02</v>
      </c>
      <c r="C38" s="733" t="s">
        <v>57</v>
      </c>
      <c r="D38" s="620" t="s">
        <v>58</v>
      </c>
      <c r="E38" s="758" t="s">
        <v>59</v>
      </c>
      <c r="F38" s="759" t="s">
        <v>60</v>
      </c>
      <c r="G38" s="617"/>
    </row>
    <row r="39" ht="80">
      <c r="A39" s="890"/>
      <c r="B39" s="741">
        <v>4</v>
      </c>
      <c r="C39" s="740" t="s">
        <v>61</v>
      </c>
      <c r="D39" s="620" t="s">
        <v>62</v>
      </c>
      <c r="E39" s="619" t="s">
        <v>63</v>
      </c>
      <c r="F39" s="619" t="s">
        <v>64</v>
      </c>
      <c r="G39" s="617"/>
    </row>
    <row r="40" ht="50">
      <c r="A40" s="890"/>
      <c r="B40" s="732">
        <v>4.01</v>
      </c>
      <c r="C40" s="740" t="s">
        <v>61</v>
      </c>
      <c r="D40" s="620" t="s">
        <v>65</v>
      </c>
      <c r="E40" s="619" t="s">
        <v>66</v>
      </c>
      <c r="F40" s="619" t="s">
        <v>67</v>
      </c>
      <c r="G40" s="617"/>
    </row>
    <row r="41" ht="50">
      <c r="A41" s="890"/>
      <c r="B41" s="732" t="s">
        <v>68</v>
      </c>
      <c r="C41" s="740" t="s">
        <v>61</v>
      </c>
      <c r="D41" s="620" t="s">
        <v>69</v>
      </c>
      <c r="E41" s="619" t="s">
        <v>70</v>
      </c>
      <c r="F41" s="619" t="s">
        <v>71</v>
      </c>
      <c r="G41" s="617"/>
    </row>
    <row r="42" ht="50">
      <c r="A42" s="890"/>
      <c r="B42" s="732" t="s">
        <v>72</v>
      </c>
      <c r="C42" s="740" t="s">
        <v>61</v>
      </c>
      <c r="D42" s="620" t="s">
        <v>73</v>
      </c>
      <c r="E42" s="619" t="s">
        <v>38</v>
      </c>
      <c r="F42" s="619" t="s">
        <v>74</v>
      </c>
      <c r="G42" s="617"/>
    </row>
    <row r="43" ht="110">
      <c r="A43" s="890"/>
      <c r="B43" s="751">
        <v>4.1</v>
      </c>
      <c r="C43" s="740" t="s">
        <v>75</v>
      </c>
      <c r="D43" s="752">
        <v>42867</v>
      </c>
      <c r="E43" s="760" t="s">
        <v>76</v>
      </c>
      <c r="F43" s="619" t="s">
        <v>77</v>
      </c>
      <c r="G43" s="617"/>
    </row>
    <row r="44" ht="70">
      <c r="A44" s="890"/>
      <c r="B44" s="751">
        <v>4.2</v>
      </c>
      <c r="C44" s="740" t="s">
        <v>75</v>
      </c>
      <c r="D44" s="752">
        <v>42704</v>
      </c>
      <c r="E44" s="760" t="s">
        <v>78</v>
      </c>
      <c r="F44" s="619" t="s">
        <v>79</v>
      </c>
      <c r="G44" s="617"/>
    </row>
    <row r="45" ht="130">
      <c r="A45" s="890"/>
      <c r="B45" s="793">
        <v>5</v>
      </c>
      <c r="C45" s="740" t="s">
        <v>75</v>
      </c>
      <c r="D45" s="752">
        <v>42867</v>
      </c>
      <c r="E45" s="760" t="s">
        <v>80</v>
      </c>
      <c r="F45" s="619" t="s">
        <v>81</v>
      </c>
      <c r="G45" s="617"/>
    </row>
    <row r="46" ht="30">
      <c r="A46" s="890"/>
      <c r="B46" s="751">
        <v>5.01</v>
      </c>
      <c r="C46" s="740" t="s">
        <v>75</v>
      </c>
      <c r="D46" s="752">
        <v>42907</v>
      </c>
      <c r="E46" s="760" t="s">
        <v>82</v>
      </c>
      <c r="F46" s="619" t="s">
        <v>81</v>
      </c>
      <c r="G46" s="617"/>
    </row>
    <row r="47" ht="60">
      <c r="A47" s="890"/>
      <c r="B47" s="751">
        <v>5.1</v>
      </c>
      <c r="C47" s="740" t="s">
        <v>75</v>
      </c>
      <c r="D47" s="752">
        <v>43070</v>
      </c>
      <c r="E47" s="760" t="s">
        <v>83</v>
      </c>
      <c r="F47" s="619" t="s">
        <v>84</v>
      </c>
      <c r="G47" s="617"/>
    </row>
    <row r="48" ht="50">
      <c r="A48" s="890"/>
      <c r="B48" s="751">
        <v>5.11</v>
      </c>
      <c r="C48" s="740" t="s">
        <v>85</v>
      </c>
      <c r="D48" s="752">
        <v>43217</v>
      </c>
      <c r="E48" s="760" t="s">
        <v>86</v>
      </c>
      <c r="F48" s="619" t="s">
        <v>87</v>
      </c>
      <c r="G48" s="617"/>
    </row>
    <row r="49" ht="50">
      <c r="A49" s="890"/>
      <c r="B49" s="751">
        <v>5.12</v>
      </c>
      <c r="C49" s="740" t="s">
        <v>85</v>
      </c>
      <c r="D49" s="752">
        <v>43581</v>
      </c>
      <c r="E49" s="760" t="s">
        <v>86</v>
      </c>
      <c r="F49" s="619" t="s">
        <v>88</v>
      </c>
      <c r="G49" s="617"/>
    </row>
    <row r="50" ht="70">
      <c r="A50" s="890"/>
      <c r="B50" s="793">
        <v>6</v>
      </c>
      <c r="C50" s="740" t="s">
        <v>85</v>
      </c>
      <c r="D50" s="752">
        <v>43964</v>
      </c>
      <c r="E50" s="760" t="s">
        <v>89</v>
      </c>
      <c r="F50" s="619" t="s">
        <v>90</v>
      </c>
      <c r="G50" s="617"/>
    </row>
    <row r="51" ht="40">
      <c r="A51" s="890"/>
      <c r="B51" s="751">
        <v>6.01</v>
      </c>
      <c r="C51" s="740" t="s">
        <v>85</v>
      </c>
      <c r="D51" s="752">
        <v>43970</v>
      </c>
      <c r="E51" s="760" t="s">
        <v>91</v>
      </c>
      <c r="F51" s="760" t="s">
        <v>90</v>
      </c>
      <c r="G51" s="617"/>
    </row>
    <row r="52" ht="40">
      <c r="A52" s="890"/>
      <c r="B52" s="751">
        <v>6.1</v>
      </c>
      <c r="C52" s="740" t="s">
        <v>85</v>
      </c>
      <c r="D52" s="752">
        <v>44314</v>
      </c>
      <c r="E52" s="760" t="s">
        <v>92</v>
      </c>
      <c r="F52" s="760" t="s">
        <v>93</v>
      </c>
      <c r="G52" s="617"/>
    </row>
    <row r="53" ht="40">
      <c r="A53" s="890"/>
      <c r="B53" s="751">
        <v>6.2</v>
      </c>
      <c r="C53" s="740" t="s">
        <v>85</v>
      </c>
      <c r="D53" s="752">
        <v>44678</v>
      </c>
      <c r="E53" s="760" t="s">
        <v>92</v>
      </c>
      <c r="F53" s="760" t="s">
        <v>94</v>
      </c>
      <c r="G53" s="617"/>
    </row>
    <row r="54" ht="40">
      <c r="A54" s="890"/>
      <c r="B54" s="751">
        <v>6.21</v>
      </c>
      <c r="C54" s="740" t="s">
        <v>85</v>
      </c>
      <c r="D54" s="752">
        <v>44687</v>
      </c>
      <c r="E54" s="760" t="s">
        <v>95</v>
      </c>
      <c r="F54" s="760" t="s">
        <v>94</v>
      </c>
      <c r="G54" s="617"/>
    </row>
    <row r="55" ht="40">
      <c r="A55" s="890"/>
      <c r="B55" s="751">
        <v>6.22</v>
      </c>
      <c r="C55" s="740" t="s">
        <v>85</v>
      </c>
      <c r="D55" s="866">
        <v>44692</v>
      </c>
      <c r="E55" s="760" t="s">
        <v>91</v>
      </c>
      <c r="F55" s="760" t="s">
        <v>94</v>
      </c>
      <c r="G55" s="617"/>
    </row>
    <row r="56" ht="50">
      <c r="A56" s="890"/>
      <c r="B56" s="793">
        <v>6.3</v>
      </c>
      <c r="C56" s="740" t="s">
        <v>85</v>
      </c>
      <c r="D56" s="866">
        <v>45051</v>
      </c>
      <c r="E56" s="760" t="s">
        <v>96</v>
      </c>
      <c r="F56" s="760" t="s">
        <v>97</v>
      </c>
      <c r="G56" s="617"/>
    </row>
    <row r="57" ht="40">
      <c r="A57" s="890"/>
      <c r="B57" s="751">
        <v>6.31</v>
      </c>
      <c r="C57" s="740" t="s">
        <v>85</v>
      </c>
      <c r="D57" s="866">
        <v>45072</v>
      </c>
      <c r="E57" s="760" t="s">
        <v>98</v>
      </c>
      <c r="F57" s="760" t="s">
        <v>97</v>
      </c>
      <c r="G57" s="617"/>
    </row>
    <row r="58" ht="44.4" customHeight="1">
      <c r="A58" s="890"/>
      <c r="B58" s="793">
        <v>6.4</v>
      </c>
      <c r="C58" s="740" t="s">
        <v>85</v>
      </c>
      <c r="D58" s="866">
        <v>45408</v>
      </c>
      <c r="E58" s="760" t="s">
        <v>99</v>
      </c>
      <c r="F58" s="760" t="s">
        <v>100</v>
      </c>
      <c r="G58" s="617"/>
    </row>
    <row r="59" ht="14">
      <c r="A59" s="891"/>
      <c r="B59" s="892" t="str">
        <f>OFFSET(L!$C$1,MATCH("General"&amp;"Cpy",L!$A:$A,0)-1,SL,,)</f>
        <v>© 2024 Responsible Minerals Initiative. All rights reserved.</v>
      </c>
      <c r="C59" s="892"/>
      <c r="D59" s="892"/>
      <c r="E59" s="892"/>
      <c r="F59" s="892"/>
      <c r="G59" s="618"/>
    </row>
    <row r="60" ht="14"/>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4375" defaultRowHeight="13.5"/>
  <cols>
    <col min="1" max="1" width="20.61328125" customWidth="1" style="590"/>
    <col min="2" max="2" width="57.15234375" customWidth="1" style="590"/>
    <col min="3" max="16384" width="8.84375" customWidth="1" style="590"/>
  </cols>
  <sheetData>
    <row r="1">
      <c r="A1" s="656" t="s">
        <v>5167</v>
      </c>
      <c r="B1" s="656" t="s">
        <v>5168</v>
      </c>
    </row>
    <row r="2">
      <c r="A2" s="590" t="s">
        <v>5169</v>
      </c>
      <c r="B2" s="590" t="s">
        <v>5170</v>
      </c>
    </row>
    <row r="3">
      <c r="A3" s="590" t="s">
        <v>5171</v>
      </c>
      <c r="B3" s="590" t="s">
        <v>5172</v>
      </c>
    </row>
    <row r="4">
      <c r="A4" s="590" t="s">
        <v>5173</v>
      </c>
      <c r="B4" s="590" t="s">
        <v>5174</v>
      </c>
    </row>
    <row r="5">
      <c r="A5" s="590" t="s">
        <v>5175</v>
      </c>
      <c r="B5" s="590" t="s">
        <v>5176</v>
      </c>
    </row>
    <row r="6">
      <c r="A6" s="590" t="s">
        <v>5177</v>
      </c>
      <c r="B6" s="590" t="s">
        <v>5178</v>
      </c>
    </row>
    <row r="7">
      <c r="A7" s="590" t="s">
        <v>5179</v>
      </c>
      <c r="B7" s="590" t="s">
        <v>1418</v>
      </c>
    </row>
    <row r="8">
      <c r="A8" s="590" t="s">
        <v>5180</v>
      </c>
      <c r="B8" s="590" t="s">
        <v>5181</v>
      </c>
    </row>
    <row r="9">
      <c r="A9" s="590" t="s">
        <v>5182</v>
      </c>
      <c r="B9" s="590" t="s">
        <v>5183</v>
      </c>
    </row>
    <row r="10">
      <c r="A10" s="590" t="s">
        <v>5184</v>
      </c>
      <c r="B10" s="590" t="s">
        <v>5185</v>
      </c>
    </row>
    <row r="11">
      <c r="A11" s="590" t="s">
        <v>5186</v>
      </c>
      <c r="B11" s="590" t="s">
        <v>5187</v>
      </c>
    </row>
    <row r="12">
      <c r="A12" s="590" t="s">
        <v>5188</v>
      </c>
      <c r="B12" s="590" t="s">
        <v>5189</v>
      </c>
    </row>
    <row r="13">
      <c r="A13" s="590" t="s">
        <v>5190</v>
      </c>
      <c r="B13" s="590" t="s">
        <v>5191</v>
      </c>
    </row>
    <row r="14">
      <c r="A14" s="590" t="s">
        <v>5192</v>
      </c>
      <c r="B14" s="590" t="s">
        <v>5193</v>
      </c>
    </row>
    <row r="15">
      <c r="A15" s="590" t="s">
        <v>5194</v>
      </c>
      <c r="B15" s="590" t="s">
        <v>1148</v>
      </c>
    </row>
    <row r="16">
      <c r="A16" s="590" t="s">
        <v>5195</v>
      </c>
      <c r="B16" s="590" t="s">
        <v>1478</v>
      </c>
    </row>
    <row r="17">
      <c r="A17" s="590" t="s">
        <v>5196</v>
      </c>
      <c r="B17" s="590" t="s">
        <v>5197</v>
      </c>
    </row>
    <row r="18">
      <c r="A18" s="590" t="s">
        <v>5198</v>
      </c>
      <c r="B18" s="590" t="s">
        <v>5199</v>
      </c>
    </row>
    <row r="19">
      <c r="A19" s="590" t="s">
        <v>5200</v>
      </c>
      <c r="B19" s="590" t="s">
        <v>5201</v>
      </c>
    </row>
    <row r="20">
      <c r="A20" s="590" t="s">
        <v>5202</v>
      </c>
      <c r="B20" s="590" t="s">
        <v>5203</v>
      </c>
    </row>
    <row r="21">
      <c r="A21" s="590" t="s">
        <v>5204</v>
      </c>
      <c r="B21" s="590" t="s">
        <v>5205</v>
      </c>
    </row>
    <row r="22">
      <c r="A22" s="590" t="s">
        <v>5206</v>
      </c>
      <c r="B22" s="590" t="s">
        <v>5207</v>
      </c>
    </row>
    <row r="23">
      <c r="A23" s="590" t="s">
        <v>5208</v>
      </c>
      <c r="B23" s="590" t="s">
        <v>1362</v>
      </c>
    </row>
    <row r="24">
      <c r="A24" s="590" t="s">
        <v>5209</v>
      </c>
      <c r="B24" s="590" t="s">
        <v>5210</v>
      </c>
    </row>
    <row r="25">
      <c r="A25" s="590" t="s">
        <v>5211</v>
      </c>
      <c r="B25" s="590" t="s">
        <v>5212</v>
      </c>
    </row>
    <row r="26">
      <c r="A26" s="590" t="s">
        <v>5213</v>
      </c>
      <c r="B26" s="590" t="s">
        <v>5214</v>
      </c>
    </row>
    <row r="27">
      <c r="A27" s="590" t="s">
        <v>5215</v>
      </c>
      <c r="B27" s="590" t="s">
        <v>5216</v>
      </c>
    </row>
    <row r="28">
      <c r="A28" s="590" t="s">
        <v>5217</v>
      </c>
      <c r="B28" s="590" t="s">
        <v>1742</v>
      </c>
    </row>
    <row r="29">
      <c r="A29" s="590" t="s">
        <v>5218</v>
      </c>
      <c r="B29" s="590" t="s">
        <v>5219</v>
      </c>
    </row>
    <row r="30">
      <c r="A30" s="590" t="s">
        <v>5220</v>
      </c>
      <c r="B30" s="590" t="s">
        <v>5221</v>
      </c>
    </row>
    <row r="31">
      <c r="A31" s="590" t="s">
        <v>5222</v>
      </c>
      <c r="B31" s="590" t="s">
        <v>5223</v>
      </c>
    </row>
    <row r="32">
      <c r="A32" s="590" t="s">
        <v>5224</v>
      </c>
      <c r="B32" s="590" t="s">
        <v>5225</v>
      </c>
    </row>
    <row r="33">
      <c r="A33" s="590" t="s">
        <v>5226</v>
      </c>
      <c r="B33" s="590" t="s">
        <v>1189</v>
      </c>
    </row>
    <row r="34">
      <c r="A34" s="590" t="s">
        <v>5227</v>
      </c>
      <c r="B34" s="590" t="s">
        <v>5228</v>
      </c>
    </row>
    <row r="35">
      <c r="A35" s="590" t="s">
        <v>5229</v>
      </c>
      <c r="B35" s="590" t="s">
        <v>5230</v>
      </c>
    </row>
    <row r="36">
      <c r="A36" s="590" t="s">
        <v>5231</v>
      </c>
      <c r="B36" s="590" t="s">
        <v>5232</v>
      </c>
    </row>
    <row r="37">
      <c r="A37" s="590" t="s">
        <v>5233</v>
      </c>
      <c r="B37" s="590" t="s">
        <v>5234</v>
      </c>
    </row>
    <row r="38">
      <c r="A38" s="590" t="s">
        <v>5235</v>
      </c>
      <c r="B38" s="590" t="s">
        <v>5236</v>
      </c>
    </row>
    <row r="39">
      <c r="A39" s="590" t="s">
        <v>5237</v>
      </c>
      <c r="B39" s="590" t="s">
        <v>5238</v>
      </c>
    </row>
    <row r="40">
      <c r="A40" s="590" t="s">
        <v>5239</v>
      </c>
      <c r="B40" s="590" t="s">
        <v>5240</v>
      </c>
    </row>
    <row r="41">
      <c r="A41" s="590" t="s">
        <v>5241</v>
      </c>
      <c r="B41" s="590" t="s">
        <v>5242</v>
      </c>
    </row>
    <row r="42">
      <c r="A42" s="590" t="s">
        <v>5243</v>
      </c>
      <c r="B42" s="590" t="s">
        <v>1202</v>
      </c>
    </row>
    <row r="43">
      <c r="A43" s="590" t="s">
        <v>5244</v>
      </c>
      <c r="B43" s="590" t="s">
        <v>5245</v>
      </c>
    </row>
    <row r="44">
      <c r="A44" s="590" t="s">
        <v>5246</v>
      </c>
      <c r="B44" s="590" t="s">
        <v>5247</v>
      </c>
    </row>
    <row r="45">
      <c r="A45" s="590" t="s">
        <v>5248</v>
      </c>
      <c r="B45" s="590" t="s">
        <v>5249</v>
      </c>
    </row>
    <row r="46">
      <c r="A46" s="590" t="s">
        <v>5250</v>
      </c>
      <c r="B46" s="590" t="s">
        <v>1493</v>
      </c>
    </row>
    <row r="47">
      <c r="A47" s="590" t="s">
        <v>5251</v>
      </c>
      <c r="B47" s="590" t="s">
        <v>1194</v>
      </c>
    </row>
    <row r="48">
      <c r="A48" s="590" t="s">
        <v>5252</v>
      </c>
      <c r="B48" s="590" t="s">
        <v>5253</v>
      </c>
    </row>
    <row r="49">
      <c r="A49" s="590" t="s">
        <v>5254</v>
      </c>
      <c r="B49" s="590" t="s">
        <v>5255</v>
      </c>
    </row>
    <row r="50">
      <c r="A50" s="590" t="s">
        <v>5256</v>
      </c>
      <c r="B50" s="590" t="s">
        <v>1318</v>
      </c>
    </row>
    <row r="51">
      <c r="A51" s="590" t="s">
        <v>5257</v>
      </c>
      <c r="B51" s="590" t="s">
        <v>5258</v>
      </c>
    </row>
    <row r="52">
      <c r="A52" s="590" t="s">
        <v>5259</v>
      </c>
      <c r="B52" s="590" t="s">
        <v>5260</v>
      </c>
    </row>
    <row r="53">
      <c r="A53" s="590" t="s">
        <v>5261</v>
      </c>
      <c r="B53" s="590" t="s">
        <v>1799</v>
      </c>
    </row>
    <row r="54">
      <c r="A54" s="590" t="s">
        <v>5262</v>
      </c>
      <c r="B54" s="590" t="s">
        <v>5263</v>
      </c>
    </row>
    <row r="55">
      <c r="A55" s="590" t="s">
        <v>5264</v>
      </c>
      <c r="B55" s="590" t="s">
        <v>5265</v>
      </c>
    </row>
    <row r="56">
      <c r="A56" s="590" t="s">
        <v>5266</v>
      </c>
      <c r="B56" s="590" t="s">
        <v>5267</v>
      </c>
    </row>
    <row r="57">
      <c r="A57" s="590" t="s">
        <v>5268</v>
      </c>
      <c r="B57" s="590" t="s">
        <v>5269</v>
      </c>
    </row>
    <row r="58">
      <c r="A58" s="590" t="s">
        <v>5270</v>
      </c>
      <c r="B58" s="590" t="s">
        <v>5271</v>
      </c>
    </row>
    <row r="59">
      <c r="A59" s="590" t="s">
        <v>5272</v>
      </c>
      <c r="B59" s="590" t="s">
        <v>5273</v>
      </c>
    </row>
    <row r="60">
      <c r="A60" s="590" t="s">
        <v>5274</v>
      </c>
      <c r="B60" s="590" t="s">
        <v>5275</v>
      </c>
    </row>
    <row r="61">
      <c r="A61" s="590" t="s">
        <v>5276</v>
      </c>
      <c r="B61" s="590" t="s">
        <v>1518</v>
      </c>
    </row>
    <row r="62">
      <c r="A62" s="590" t="s">
        <v>5277</v>
      </c>
      <c r="B62" s="590" t="s">
        <v>5278</v>
      </c>
    </row>
    <row r="63">
      <c r="A63" s="590" t="s">
        <v>5279</v>
      </c>
      <c r="B63" s="590" t="s">
        <v>5280</v>
      </c>
    </row>
    <row r="64">
      <c r="A64" s="590" t="s">
        <v>5281</v>
      </c>
      <c r="B64" s="590" t="s">
        <v>5282</v>
      </c>
    </row>
    <row r="65">
      <c r="A65" s="590" t="s">
        <v>5283</v>
      </c>
      <c r="B65" s="590" t="s">
        <v>5284</v>
      </c>
    </row>
    <row r="66">
      <c r="A66" s="590" t="s">
        <v>5285</v>
      </c>
      <c r="B66" s="590" t="s">
        <v>5286</v>
      </c>
    </row>
    <row r="67">
      <c r="A67" s="590" t="s">
        <v>5287</v>
      </c>
      <c r="B67" s="590" t="s">
        <v>5288</v>
      </c>
    </row>
    <row r="68">
      <c r="A68" s="590" t="s">
        <v>5289</v>
      </c>
      <c r="B68" s="590" t="s">
        <v>5290</v>
      </c>
    </row>
    <row r="69">
      <c r="A69" s="590" t="s">
        <v>5291</v>
      </c>
      <c r="B69" s="590" t="s">
        <v>5292</v>
      </c>
    </row>
    <row r="70">
      <c r="A70" s="590" t="s">
        <v>5293</v>
      </c>
      <c r="B70" s="590" t="s">
        <v>5294</v>
      </c>
    </row>
    <row r="71">
      <c r="A71" s="590" t="s">
        <v>5295</v>
      </c>
      <c r="B71" s="590" t="s">
        <v>1613</v>
      </c>
    </row>
    <row r="72">
      <c r="A72" s="590" t="s">
        <v>5296</v>
      </c>
      <c r="B72" s="590" t="s">
        <v>5297</v>
      </c>
    </row>
    <row r="73">
      <c r="A73" s="590" t="s">
        <v>5298</v>
      </c>
      <c r="B73" s="590" t="s">
        <v>5299</v>
      </c>
    </row>
    <row r="74">
      <c r="A74" s="590" t="s">
        <v>5300</v>
      </c>
      <c r="B74" s="590" t="s">
        <v>5301</v>
      </c>
    </row>
    <row r="75">
      <c r="A75" s="590" t="s">
        <v>5302</v>
      </c>
      <c r="B75" s="590" t="s">
        <v>5303</v>
      </c>
    </row>
    <row r="76">
      <c r="A76" s="590" t="s">
        <v>5304</v>
      </c>
      <c r="B76" s="590" t="s">
        <v>5305</v>
      </c>
    </row>
    <row r="77">
      <c r="A77" s="590" t="s">
        <v>5306</v>
      </c>
      <c r="B77" s="590" t="s">
        <v>5307</v>
      </c>
    </row>
    <row r="78">
      <c r="A78" s="590" t="s">
        <v>5308</v>
      </c>
      <c r="B78" s="590" t="s">
        <v>1514</v>
      </c>
    </row>
    <row r="79">
      <c r="A79" s="590" t="s">
        <v>5309</v>
      </c>
      <c r="B79" s="590" t="s">
        <v>5310</v>
      </c>
    </row>
    <row r="80">
      <c r="A80" s="590" t="s">
        <v>5311</v>
      </c>
      <c r="B80" s="590" t="s">
        <v>5312</v>
      </c>
    </row>
    <row r="81">
      <c r="A81" s="590" t="s">
        <v>5313</v>
      </c>
      <c r="B81" s="590" t="s">
        <v>5314</v>
      </c>
    </row>
    <row r="82">
      <c r="A82" s="590" t="s">
        <v>5315</v>
      </c>
      <c r="B82" s="590" t="s">
        <v>5316</v>
      </c>
    </row>
    <row r="83">
      <c r="A83" s="590" t="s">
        <v>5317</v>
      </c>
      <c r="B83" s="590" t="s">
        <v>5318</v>
      </c>
    </row>
    <row r="84">
      <c r="A84" s="590" t="s">
        <v>5319</v>
      </c>
      <c r="B84" s="590" t="s">
        <v>5320</v>
      </c>
    </row>
    <row r="85">
      <c r="A85" s="590" t="s">
        <v>5321</v>
      </c>
      <c r="B85" s="590" t="s">
        <v>1159</v>
      </c>
    </row>
    <row r="86">
      <c r="A86" s="590" t="s">
        <v>5322</v>
      </c>
      <c r="B86" s="590" t="s">
        <v>1321</v>
      </c>
    </row>
    <row r="87">
      <c r="A87" s="590" t="s">
        <v>5323</v>
      </c>
      <c r="B87" s="590" t="s">
        <v>5324</v>
      </c>
    </row>
    <row r="88">
      <c r="A88" s="590" t="s">
        <v>5325</v>
      </c>
      <c r="B88" s="590" t="s">
        <v>5326</v>
      </c>
    </row>
    <row r="89">
      <c r="A89" s="590" t="s">
        <v>5327</v>
      </c>
      <c r="B89" s="590" t="s">
        <v>5328</v>
      </c>
    </row>
    <row r="90">
      <c r="A90" s="590" t="s">
        <v>5329</v>
      </c>
      <c r="B90" s="590" t="s">
        <v>5330</v>
      </c>
    </row>
    <row r="91">
      <c r="A91" s="590" t="s">
        <v>5331</v>
      </c>
      <c r="B91" s="590" t="s">
        <v>5332</v>
      </c>
    </row>
    <row r="92">
      <c r="A92" s="590" t="s">
        <v>5333</v>
      </c>
      <c r="B92" s="590" t="s">
        <v>5334</v>
      </c>
    </row>
    <row r="93">
      <c r="A93" s="590" t="s">
        <v>5335</v>
      </c>
      <c r="B93" s="590" t="s">
        <v>5336</v>
      </c>
    </row>
    <row r="94">
      <c r="A94" s="590" t="s">
        <v>5337</v>
      </c>
      <c r="B94" s="590" t="s">
        <v>5338</v>
      </c>
    </row>
    <row r="95">
      <c r="A95" s="590" t="s">
        <v>5339</v>
      </c>
      <c r="B95" s="590" t="s">
        <v>5340</v>
      </c>
    </row>
    <row r="96">
      <c r="A96" s="590" t="s">
        <v>5341</v>
      </c>
      <c r="B96" s="590" t="s">
        <v>5342</v>
      </c>
    </row>
    <row r="97">
      <c r="A97" s="590" t="s">
        <v>5343</v>
      </c>
      <c r="B97" s="590" t="s">
        <v>5344</v>
      </c>
    </row>
    <row r="98">
      <c r="A98" s="590" t="s">
        <v>5345</v>
      </c>
      <c r="B98" s="590" t="s">
        <v>5346</v>
      </c>
    </row>
    <row r="99">
      <c r="A99" s="590" t="s">
        <v>5347</v>
      </c>
      <c r="B99" s="590" t="s">
        <v>5348</v>
      </c>
    </row>
    <row r="100">
      <c r="A100" s="590" t="s">
        <v>5349</v>
      </c>
      <c r="B100" s="590" t="s">
        <v>5350</v>
      </c>
    </row>
    <row r="101">
      <c r="A101" s="590" t="s">
        <v>5351</v>
      </c>
      <c r="B101" s="590" t="s">
        <v>5352</v>
      </c>
    </row>
    <row r="102">
      <c r="A102" s="590" t="s">
        <v>5353</v>
      </c>
      <c r="B102" s="590" t="s">
        <v>5354</v>
      </c>
    </row>
    <row r="103">
      <c r="A103" s="590" t="s">
        <v>5355</v>
      </c>
      <c r="B103" s="590" t="s">
        <v>5356</v>
      </c>
    </row>
    <row r="104">
      <c r="A104" s="590" t="s">
        <v>5357</v>
      </c>
      <c r="B104" s="590" t="s">
        <v>5358</v>
      </c>
    </row>
    <row r="105">
      <c r="A105" s="590" t="s">
        <v>5359</v>
      </c>
      <c r="B105" s="590" t="s">
        <v>1213</v>
      </c>
    </row>
    <row r="106">
      <c r="A106" s="590" t="s">
        <v>5360</v>
      </c>
      <c r="B106" s="590" t="s">
        <v>1499</v>
      </c>
    </row>
    <row r="107">
      <c r="A107" s="590" t="s">
        <v>5361</v>
      </c>
      <c r="B107" s="590" t="s">
        <v>5362</v>
      </c>
    </row>
    <row r="108">
      <c r="A108" s="590" t="s">
        <v>5363</v>
      </c>
      <c r="B108" s="590" t="s">
        <v>5364</v>
      </c>
    </row>
    <row r="109">
      <c r="A109" s="590" t="s">
        <v>5365</v>
      </c>
      <c r="B109" s="590" t="s">
        <v>5366</v>
      </c>
    </row>
    <row r="110">
      <c r="A110" s="590" t="s">
        <v>5367</v>
      </c>
      <c r="B110" s="590" t="s">
        <v>5368</v>
      </c>
    </row>
    <row r="111">
      <c r="A111" s="590" t="s">
        <v>5369</v>
      </c>
      <c r="B111" s="590" t="s">
        <v>5370</v>
      </c>
    </row>
    <row r="112">
      <c r="A112" s="590" t="s">
        <v>5371</v>
      </c>
      <c r="B112" s="590" t="s">
        <v>1145</v>
      </c>
    </row>
    <row r="113">
      <c r="A113" s="590" t="s">
        <v>5372</v>
      </c>
      <c r="B113" s="590" t="s">
        <v>5373</v>
      </c>
    </row>
    <row r="114">
      <c r="A114" s="590" t="s">
        <v>5374</v>
      </c>
      <c r="B114" s="590" t="s">
        <v>1166</v>
      </c>
    </row>
    <row r="115">
      <c r="A115" s="590" t="s">
        <v>5375</v>
      </c>
      <c r="B115" s="590" t="s">
        <v>5376</v>
      </c>
    </row>
    <row r="116">
      <c r="A116" s="590" t="s">
        <v>5377</v>
      </c>
      <c r="B116" s="590" t="s">
        <v>5378</v>
      </c>
    </row>
    <row r="117">
      <c r="A117" s="590" t="s">
        <v>5379</v>
      </c>
      <c r="B117" s="590" t="s">
        <v>1384</v>
      </c>
    </row>
    <row r="118">
      <c r="A118" s="590" t="s">
        <v>5380</v>
      </c>
      <c r="B118" s="590" t="s">
        <v>5381</v>
      </c>
    </row>
    <row r="119">
      <c r="A119" s="590" t="s">
        <v>5382</v>
      </c>
      <c r="B119" s="590" t="s">
        <v>5383</v>
      </c>
    </row>
    <row r="120">
      <c r="A120" s="590" t="s">
        <v>5384</v>
      </c>
      <c r="B120" s="590" t="s">
        <v>5385</v>
      </c>
    </row>
    <row r="121">
      <c r="A121" s="590" t="s">
        <v>5386</v>
      </c>
      <c r="B121" s="590" t="s">
        <v>1273</v>
      </c>
    </row>
    <row r="122">
      <c r="A122" s="590" t="s">
        <v>5387</v>
      </c>
      <c r="B122" s="590" t="s">
        <v>5388</v>
      </c>
    </row>
    <row r="123">
      <c r="A123" s="590" t="s">
        <v>5389</v>
      </c>
      <c r="B123" s="590" t="s">
        <v>1406</v>
      </c>
    </row>
    <row r="124">
      <c r="A124" s="590" t="s">
        <v>5390</v>
      </c>
      <c r="B124" s="590" t="s">
        <v>5391</v>
      </c>
    </row>
    <row r="125">
      <c r="A125" s="590" t="s">
        <v>5392</v>
      </c>
      <c r="B125" s="590" t="s">
        <v>5393</v>
      </c>
    </row>
    <row r="126">
      <c r="A126" s="590" t="s">
        <v>5394</v>
      </c>
      <c r="B126" s="590" t="s">
        <v>5395</v>
      </c>
    </row>
    <row r="127">
      <c r="A127" s="590" t="s">
        <v>5396</v>
      </c>
      <c r="B127" s="590" t="s">
        <v>5397</v>
      </c>
    </row>
    <row r="128">
      <c r="A128" s="590" t="s">
        <v>5398</v>
      </c>
      <c r="B128" s="590" t="s">
        <v>5399</v>
      </c>
    </row>
    <row r="129">
      <c r="A129" s="590" t="s">
        <v>5400</v>
      </c>
      <c r="B129" s="590" t="s">
        <v>5401</v>
      </c>
    </row>
    <row r="130">
      <c r="A130" s="590" t="s">
        <v>5402</v>
      </c>
      <c r="B130" s="590" t="s">
        <v>5403</v>
      </c>
    </row>
    <row r="131">
      <c r="A131" s="590" t="s">
        <v>5404</v>
      </c>
      <c r="B131" s="590" t="s">
        <v>1557</v>
      </c>
    </row>
    <row r="132">
      <c r="A132" s="590" t="s">
        <v>5405</v>
      </c>
      <c r="B132" s="590" t="s">
        <v>5406</v>
      </c>
    </row>
    <row r="133">
      <c r="A133" s="590" t="s">
        <v>5407</v>
      </c>
      <c r="B133" s="590" t="s">
        <v>5408</v>
      </c>
    </row>
    <row r="134">
      <c r="A134" s="590" t="s">
        <v>5409</v>
      </c>
      <c r="B134" s="590" t="s">
        <v>5410</v>
      </c>
    </row>
    <row r="135">
      <c r="A135" s="590" t="s">
        <v>5411</v>
      </c>
      <c r="B135" s="590" t="s">
        <v>5412</v>
      </c>
    </row>
    <row r="136">
      <c r="A136" s="590" t="s">
        <v>5413</v>
      </c>
      <c r="B136" s="590" t="s">
        <v>5414</v>
      </c>
    </row>
    <row r="137">
      <c r="A137" s="590" t="s">
        <v>5415</v>
      </c>
      <c r="B137" s="590" t="s">
        <v>1462</v>
      </c>
    </row>
    <row r="138">
      <c r="A138" s="590" t="s">
        <v>5416</v>
      </c>
      <c r="B138" s="590" t="s">
        <v>5417</v>
      </c>
    </row>
    <row r="139">
      <c r="A139" s="590" t="s">
        <v>5418</v>
      </c>
      <c r="B139" s="590" t="s">
        <v>5419</v>
      </c>
    </row>
    <row r="140">
      <c r="A140" s="590" t="s">
        <v>5420</v>
      </c>
      <c r="B140" s="590" t="s">
        <v>5421</v>
      </c>
    </row>
    <row r="141">
      <c r="A141" s="590" t="s">
        <v>5422</v>
      </c>
      <c r="B141" s="590" t="s">
        <v>5423</v>
      </c>
    </row>
    <row r="142">
      <c r="A142" s="590" t="s">
        <v>5424</v>
      </c>
      <c r="B142" s="590" t="s">
        <v>5425</v>
      </c>
    </row>
    <row r="143">
      <c r="A143" s="590" t="s">
        <v>5426</v>
      </c>
      <c r="B143" s="590" t="s">
        <v>5427</v>
      </c>
    </row>
    <row r="144">
      <c r="A144" s="590" t="s">
        <v>5428</v>
      </c>
      <c r="B144" s="590" t="s">
        <v>5429</v>
      </c>
    </row>
    <row r="145">
      <c r="A145" s="590" t="s">
        <v>5430</v>
      </c>
      <c r="B145" s="590" t="s">
        <v>5431</v>
      </c>
    </row>
    <row r="146">
      <c r="A146" s="590" t="s">
        <v>5432</v>
      </c>
      <c r="B146" s="590" t="s">
        <v>1232</v>
      </c>
    </row>
    <row r="147">
      <c r="A147" s="590" t="s">
        <v>5433</v>
      </c>
      <c r="B147" s="590" t="s">
        <v>5434</v>
      </c>
    </row>
    <row r="148">
      <c r="A148" s="590" t="s">
        <v>5435</v>
      </c>
      <c r="B148" s="590" t="s">
        <v>5436</v>
      </c>
    </row>
    <row r="149">
      <c r="A149" s="590" t="s">
        <v>5437</v>
      </c>
      <c r="B149" s="590" t="s">
        <v>5438</v>
      </c>
    </row>
    <row r="150">
      <c r="A150" s="590" t="s">
        <v>5439</v>
      </c>
      <c r="B150" s="590" t="s">
        <v>5440</v>
      </c>
    </row>
    <row r="151">
      <c r="A151" s="590" t="s">
        <v>5441</v>
      </c>
      <c r="B151" s="590" t="s">
        <v>5442</v>
      </c>
    </row>
    <row r="152">
      <c r="A152" s="590" t="s">
        <v>5443</v>
      </c>
      <c r="B152" s="590" t="s">
        <v>5444</v>
      </c>
    </row>
    <row r="153">
      <c r="A153" s="590" t="s">
        <v>5445</v>
      </c>
      <c r="B153" s="590" t="s">
        <v>5446</v>
      </c>
    </row>
    <row r="154">
      <c r="A154" s="590" t="s">
        <v>5447</v>
      </c>
      <c r="B154" s="590" t="s">
        <v>5448</v>
      </c>
    </row>
    <row r="155">
      <c r="A155" s="590" t="s">
        <v>5449</v>
      </c>
      <c r="B155" s="590" t="s">
        <v>1737</v>
      </c>
    </row>
    <row r="156">
      <c r="A156" s="590" t="s">
        <v>5450</v>
      </c>
      <c r="B156" s="590" t="s">
        <v>5451</v>
      </c>
    </row>
    <row r="157">
      <c r="A157" s="590" t="s">
        <v>5452</v>
      </c>
      <c r="B157" s="590" t="s">
        <v>5453</v>
      </c>
    </row>
    <row r="158">
      <c r="A158" s="590" t="s">
        <v>5454</v>
      </c>
      <c r="B158" s="590" t="s">
        <v>5455</v>
      </c>
    </row>
    <row r="159">
      <c r="A159" s="590" t="s">
        <v>5456</v>
      </c>
      <c r="B159" s="590" t="s">
        <v>1510</v>
      </c>
    </row>
    <row r="160">
      <c r="A160" s="590" t="s">
        <v>5457</v>
      </c>
      <c r="B160" s="590" t="s">
        <v>5458</v>
      </c>
    </row>
    <row r="161">
      <c r="A161" s="590" t="s">
        <v>5459</v>
      </c>
      <c r="B161" s="590" t="s">
        <v>1465</v>
      </c>
    </row>
    <row r="162">
      <c r="A162" s="590" t="s">
        <v>5460</v>
      </c>
      <c r="B162" s="590" t="s">
        <v>5461</v>
      </c>
    </row>
    <row r="163">
      <c r="A163" s="590" t="s">
        <v>5462</v>
      </c>
      <c r="B163" s="590" t="s">
        <v>5463</v>
      </c>
    </row>
    <row r="164">
      <c r="A164" s="590" t="s">
        <v>5464</v>
      </c>
      <c r="B164" s="590" t="s">
        <v>5465</v>
      </c>
    </row>
    <row r="165">
      <c r="A165" s="590" t="s">
        <v>5466</v>
      </c>
      <c r="B165" s="590" t="s">
        <v>5467</v>
      </c>
    </row>
    <row r="166">
      <c r="A166" s="590" t="s">
        <v>5468</v>
      </c>
      <c r="B166" s="590" t="s">
        <v>5469</v>
      </c>
    </row>
    <row r="167">
      <c r="A167" s="590" t="s">
        <v>5470</v>
      </c>
      <c r="B167" s="590" t="s">
        <v>5471</v>
      </c>
    </row>
    <row r="168">
      <c r="A168" s="590" t="s">
        <v>5472</v>
      </c>
      <c r="B168" s="590" t="s">
        <v>1381</v>
      </c>
    </row>
    <row r="169">
      <c r="A169" s="590" t="s">
        <v>5473</v>
      </c>
      <c r="B169" s="590" t="s">
        <v>5474</v>
      </c>
    </row>
    <row r="170">
      <c r="A170" s="590" t="s">
        <v>5475</v>
      </c>
      <c r="B170" s="590" t="s">
        <v>5476</v>
      </c>
    </row>
    <row r="171">
      <c r="A171" s="590" t="s">
        <v>5477</v>
      </c>
      <c r="B171" s="590" t="s">
        <v>5478</v>
      </c>
    </row>
    <row r="172">
      <c r="A172" s="590" t="s">
        <v>5479</v>
      </c>
      <c r="B172" s="590" t="s">
        <v>5480</v>
      </c>
    </row>
    <row r="173">
      <c r="A173" s="590" t="s">
        <v>5481</v>
      </c>
      <c r="B173" s="590" t="s">
        <v>5482</v>
      </c>
    </row>
    <row r="174">
      <c r="A174" s="590" t="s">
        <v>5483</v>
      </c>
      <c r="B174" s="590" t="s">
        <v>5484</v>
      </c>
    </row>
    <row r="175">
      <c r="A175" s="590" t="s">
        <v>5485</v>
      </c>
      <c r="B175" s="590" t="s">
        <v>5486</v>
      </c>
    </row>
    <row r="176">
      <c r="A176" s="590" t="s">
        <v>5487</v>
      </c>
      <c r="B176" s="590" t="s">
        <v>1247</v>
      </c>
    </row>
    <row r="177">
      <c r="A177" s="590" t="s">
        <v>5488</v>
      </c>
      <c r="B177" s="590" t="s">
        <v>1226</v>
      </c>
    </row>
    <row r="178">
      <c r="A178" s="590" t="s">
        <v>5489</v>
      </c>
      <c r="B178" s="590" t="s">
        <v>5490</v>
      </c>
    </row>
    <row r="179">
      <c r="A179" s="590" t="s">
        <v>5491</v>
      </c>
      <c r="B179" s="590" t="s">
        <v>1390</v>
      </c>
    </row>
    <row r="180">
      <c r="A180" s="590" t="s">
        <v>5492</v>
      </c>
      <c r="B180" s="590" t="s">
        <v>1176</v>
      </c>
    </row>
    <row r="181">
      <c r="A181" s="590" t="s">
        <v>5493</v>
      </c>
      <c r="B181" s="590" t="s">
        <v>5494</v>
      </c>
    </row>
    <row r="182">
      <c r="A182" s="590" t="s">
        <v>5495</v>
      </c>
      <c r="B182" s="590" t="s">
        <v>5496</v>
      </c>
    </row>
    <row r="183">
      <c r="A183" s="590" t="s">
        <v>5497</v>
      </c>
      <c r="B183" s="590" t="s">
        <v>5498</v>
      </c>
    </row>
    <row r="184">
      <c r="A184" s="590" t="s">
        <v>5499</v>
      </c>
      <c r="B184" s="590" t="s">
        <v>5500</v>
      </c>
    </row>
    <row r="185">
      <c r="A185" s="590" t="s">
        <v>5501</v>
      </c>
      <c r="B185" s="590" t="s">
        <v>1287</v>
      </c>
    </row>
    <row r="186">
      <c r="A186" s="590" t="s">
        <v>5502</v>
      </c>
      <c r="B186" s="590" t="s">
        <v>1662</v>
      </c>
    </row>
    <row r="187">
      <c r="A187" s="590" t="s">
        <v>5503</v>
      </c>
      <c r="B187" s="590" t="s">
        <v>5504</v>
      </c>
    </row>
    <row r="188">
      <c r="A188" s="590" t="s">
        <v>5505</v>
      </c>
      <c r="B188" s="590" t="s">
        <v>5506</v>
      </c>
    </row>
    <row r="189">
      <c r="A189" s="590" t="s">
        <v>5507</v>
      </c>
      <c r="B189" s="590" t="s">
        <v>5508</v>
      </c>
    </row>
    <row r="190">
      <c r="A190" s="590" t="s">
        <v>5509</v>
      </c>
      <c r="B190" s="590" t="s">
        <v>5510</v>
      </c>
    </row>
    <row r="191">
      <c r="A191" s="590" t="s">
        <v>5511</v>
      </c>
      <c r="B191" s="590" t="s">
        <v>5512</v>
      </c>
    </row>
    <row r="192">
      <c r="A192" s="590" t="s">
        <v>5513</v>
      </c>
      <c r="B192" s="590" t="s">
        <v>5514</v>
      </c>
    </row>
    <row r="193">
      <c r="A193" s="590" t="s">
        <v>5515</v>
      </c>
      <c r="B193" s="590" t="s">
        <v>5516</v>
      </c>
    </row>
    <row r="194">
      <c r="A194" s="590" t="s">
        <v>5517</v>
      </c>
      <c r="B194" s="590" t="s">
        <v>5518</v>
      </c>
    </row>
    <row r="195">
      <c r="A195" s="590" t="s">
        <v>5519</v>
      </c>
      <c r="B195" s="590" t="s">
        <v>5520</v>
      </c>
    </row>
    <row r="196">
      <c r="A196" s="590" t="s">
        <v>5521</v>
      </c>
      <c r="B196" s="590" t="s">
        <v>5522</v>
      </c>
    </row>
    <row r="197">
      <c r="A197" s="590" t="s">
        <v>5523</v>
      </c>
      <c r="B197" s="590" t="s">
        <v>1413</v>
      </c>
    </row>
    <row r="198">
      <c r="A198" s="590" t="s">
        <v>5524</v>
      </c>
      <c r="B198" s="590" t="s">
        <v>5525</v>
      </c>
    </row>
    <row r="199">
      <c r="A199" s="590" t="s">
        <v>5526</v>
      </c>
      <c r="B199" s="590" t="s">
        <v>5527</v>
      </c>
    </row>
    <row r="200">
      <c r="A200" s="590" t="s">
        <v>5528</v>
      </c>
      <c r="B200" s="590" t="s">
        <v>5529</v>
      </c>
    </row>
    <row r="201">
      <c r="A201" s="590" t="s">
        <v>5530</v>
      </c>
      <c r="B201" s="590" t="s">
        <v>5531</v>
      </c>
    </row>
    <row r="202">
      <c r="A202" s="590" t="s">
        <v>5532</v>
      </c>
      <c r="B202" s="590" t="s">
        <v>1447</v>
      </c>
    </row>
    <row r="203">
      <c r="A203" s="590" t="s">
        <v>5533</v>
      </c>
      <c r="B203" s="590" t="s">
        <v>5534</v>
      </c>
    </row>
    <row r="204">
      <c r="A204" s="590" t="s">
        <v>5535</v>
      </c>
      <c r="B204" s="590" t="s">
        <v>5536</v>
      </c>
    </row>
    <row r="205">
      <c r="A205" s="590" t="s">
        <v>5537</v>
      </c>
      <c r="B205" s="590" t="s">
        <v>5538</v>
      </c>
    </row>
    <row r="206">
      <c r="A206" s="590" t="s">
        <v>5539</v>
      </c>
      <c r="B206" s="590" t="s">
        <v>5540</v>
      </c>
    </row>
    <row r="207">
      <c r="A207" s="590" t="s">
        <v>5541</v>
      </c>
      <c r="B207" s="590" t="s">
        <v>5542</v>
      </c>
    </row>
    <row r="208">
      <c r="A208" s="590" t="s">
        <v>5543</v>
      </c>
      <c r="B208" s="590" t="s">
        <v>1216</v>
      </c>
    </row>
    <row r="209">
      <c r="A209" s="590" t="s">
        <v>5544</v>
      </c>
      <c r="B209" s="590" t="s">
        <v>5545</v>
      </c>
    </row>
    <row r="210">
      <c r="A210" s="590" t="s">
        <v>5546</v>
      </c>
      <c r="B210" s="590" t="s">
        <v>5547</v>
      </c>
    </row>
    <row r="211">
      <c r="A211" s="590" t="s">
        <v>5548</v>
      </c>
      <c r="B211" s="590" t="s">
        <v>1529</v>
      </c>
    </row>
    <row r="212">
      <c r="A212" s="590" t="s">
        <v>5549</v>
      </c>
      <c r="B212" s="590" t="s">
        <v>5550</v>
      </c>
    </row>
    <row r="213">
      <c r="A213" s="590" t="s">
        <v>5551</v>
      </c>
      <c r="B213" s="590" t="s">
        <v>1559</v>
      </c>
    </row>
    <row r="214">
      <c r="A214" s="590" t="s">
        <v>5552</v>
      </c>
      <c r="B214" s="590" t="s">
        <v>5553</v>
      </c>
    </row>
    <row r="215">
      <c r="A215" s="590" t="s">
        <v>5554</v>
      </c>
      <c r="B215" s="590" t="s">
        <v>5555</v>
      </c>
    </row>
    <row r="216">
      <c r="A216" s="590" t="s">
        <v>5556</v>
      </c>
      <c r="B216" s="590" t="s">
        <v>1229</v>
      </c>
    </row>
    <row r="217">
      <c r="A217" s="590" t="s">
        <v>5557</v>
      </c>
      <c r="B217" s="590" t="s">
        <v>1199</v>
      </c>
    </row>
    <row r="218">
      <c r="A218" s="590" t="s">
        <v>5558</v>
      </c>
      <c r="B218" s="590" t="s">
        <v>5559</v>
      </c>
    </row>
    <row r="219">
      <c r="A219" s="590" t="s">
        <v>5560</v>
      </c>
      <c r="B219" s="590" t="s">
        <v>1290</v>
      </c>
    </row>
    <row r="220">
      <c r="A220" s="590" t="s">
        <v>5561</v>
      </c>
      <c r="B220" s="590" t="s">
        <v>5562</v>
      </c>
    </row>
    <row r="221">
      <c r="A221" s="590" t="s">
        <v>5563</v>
      </c>
      <c r="B221" s="590" t="s">
        <v>1313</v>
      </c>
    </row>
    <row r="222">
      <c r="A222" s="590" t="s">
        <v>5564</v>
      </c>
      <c r="B222" s="590" t="s">
        <v>1587</v>
      </c>
    </row>
    <row r="223">
      <c r="A223" s="590" t="s">
        <v>5565</v>
      </c>
      <c r="B223" s="590" t="s">
        <v>5566</v>
      </c>
    </row>
    <row r="224">
      <c r="A224" s="590" t="s">
        <v>5567</v>
      </c>
      <c r="B224" s="590" t="s">
        <v>5568</v>
      </c>
    </row>
    <row r="225">
      <c r="A225" s="590" t="s">
        <v>5569</v>
      </c>
      <c r="B225" s="590" t="s">
        <v>5570</v>
      </c>
    </row>
    <row r="226">
      <c r="A226" s="590" t="s">
        <v>5571</v>
      </c>
      <c r="B226" s="590" t="s">
        <v>5572</v>
      </c>
    </row>
    <row r="227">
      <c r="A227" s="590" t="s">
        <v>5573</v>
      </c>
      <c r="B227" s="590" t="s">
        <v>5574</v>
      </c>
    </row>
    <row r="228">
      <c r="A228" s="590" t="s">
        <v>5575</v>
      </c>
      <c r="B228" s="590" t="s">
        <v>5576</v>
      </c>
    </row>
    <row r="229">
      <c r="A229" s="590" t="s">
        <v>5577</v>
      </c>
      <c r="B229" s="590" t="s">
        <v>1210</v>
      </c>
    </row>
    <row r="230">
      <c r="A230" s="590" t="s">
        <v>5578</v>
      </c>
      <c r="B230" s="590" t="s">
        <v>5579</v>
      </c>
    </row>
    <row r="231">
      <c r="A231" s="590" t="s">
        <v>5580</v>
      </c>
      <c r="B231" s="590" t="s">
        <v>5581</v>
      </c>
    </row>
    <row r="232">
      <c r="A232" s="590" t="s">
        <v>5582</v>
      </c>
      <c r="B232" s="590" t="s">
        <v>5583</v>
      </c>
    </row>
    <row r="233">
      <c r="A233" s="590" t="s">
        <v>5584</v>
      </c>
      <c r="B233" s="590" t="s">
        <v>1156</v>
      </c>
    </row>
    <row r="234">
      <c r="A234" s="590" t="s">
        <v>5585</v>
      </c>
      <c r="B234" s="590" t="s">
        <v>5586</v>
      </c>
    </row>
    <row r="235">
      <c r="A235" s="590" t="s">
        <v>5587</v>
      </c>
      <c r="B235" s="590" t="s">
        <v>1173</v>
      </c>
    </row>
    <row r="236">
      <c r="A236" s="590" t="s">
        <v>5588</v>
      </c>
      <c r="B236" s="590" t="s">
        <v>5589</v>
      </c>
    </row>
    <row r="237">
      <c r="A237" s="590" t="s">
        <v>5590</v>
      </c>
      <c r="B237" s="590" t="s">
        <v>5591</v>
      </c>
    </row>
    <row r="238">
      <c r="A238" s="590" t="s">
        <v>5592</v>
      </c>
      <c r="B238" s="590" t="s">
        <v>1151</v>
      </c>
    </row>
    <row r="239">
      <c r="A239" s="590" t="s">
        <v>5593</v>
      </c>
      <c r="B239" s="590" t="s">
        <v>5594</v>
      </c>
    </row>
    <row r="240">
      <c r="A240" s="590" t="s">
        <v>5595</v>
      </c>
      <c r="B240" s="590" t="s">
        <v>1182</v>
      </c>
    </row>
    <row r="241">
      <c r="A241" s="590" t="s">
        <v>5596</v>
      </c>
      <c r="B241" s="590" t="s">
        <v>5597</v>
      </c>
    </row>
    <row r="242">
      <c r="A242" s="590" t="s">
        <v>5598</v>
      </c>
      <c r="B242" s="590" t="s">
        <v>5599</v>
      </c>
    </row>
    <row r="243">
      <c r="A243" s="590" t="s">
        <v>5600</v>
      </c>
      <c r="B243" s="590" t="s">
        <v>1692</v>
      </c>
    </row>
    <row r="244">
      <c r="A244" s="590" t="s">
        <v>5601</v>
      </c>
      <c r="B244" s="590" t="s">
        <v>5602</v>
      </c>
    </row>
    <row r="245">
      <c r="A245" s="590" t="s">
        <v>5603</v>
      </c>
      <c r="B245" s="590" t="s">
        <v>5604</v>
      </c>
    </row>
    <row r="246">
      <c r="A246" s="590" t="s">
        <v>5605</v>
      </c>
      <c r="B246" s="590" t="s">
        <v>5606</v>
      </c>
    </row>
    <row r="247">
      <c r="A247" s="590" t="s">
        <v>5607</v>
      </c>
      <c r="B247" s="590" t="s">
        <v>5608</v>
      </c>
    </row>
    <row r="248">
      <c r="A248" s="590" t="s">
        <v>5609</v>
      </c>
      <c r="B248" s="590" t="s">
        <v>5610</v>
      </c>
    </row>
    <row r="249">
      <c r="A249" s="590" t="s">
        <v>5611</v>
      </c>
      <c r="B249" s="590" t="s">
        <v>5612</v>
      </c>
    </row>
    <row r="250">
      <c r="A250" s="590" t="s">
        <v>5613</v>
      </c>
      <c r="B250" s="590" t="s">
        <v>1301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B0150D6B-2D88-471A-908B-AFFF9B77FD03}"/>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4375" defaultRowHeight="13.5"/>
  <cols>
    <col min="1" max="1" width="11.15234375" customWidth="1"/>
    <col min="2" max="2" width="25.69140625" customWidth="1"/>
    <col min="3" max="3" width="11.921875" customWidth="1"/>
  </cols>
  <sheetData>
    <row r="1">
      <c r="A1" s="0" t="s">
        <v>5614</v>
      </c>
      <c r="B1" s="0" t="s">
        <v>5615</v>
      </c>
      <c r="C1" s="0" t="s">
        <v>5616</v>
      </c>
    </row>
    <row r="2">
      <c r="A2" s="0" t="s">
        <v>5617</v>
      </c>
      <c r="B2" s="0" t="s">
        <v>5618</v>
      </c>
      <c r="C2" s="0" t="str">
        <f>LEFT(A2,2)&amp;B2</f>
        <v>ADCanillo</v>
      </c>
    </row>
    <row r="3">
      <c r="A3" s="0" t="s">
        <v>5619</v>
      </c>
      <c r="B3" s="0" t="s">
        <v>5620</v>
      </c>
      <c r="C3" s="0" t="str">
        <f ref="C3:C66" t="shared" si="0">LEFT(A3,2)&amp;B3</f>
        <v>ADEncamp</v>
      </c>
    </row>
    <row r="4">
      <c r="A4" s="0" t="s">
        <v>5621</v>
      </c>
      <c r="B4" s="0" t="s">
        <v>5622</v>
      </c>
      <c r="C4" s="0" t="str">
        <f t="shared" si="0"/>
        <v>ADLa Massana</v>
      </c>
    </row>
    <row r="5">
      <c r="A5" s="0" t="s">
        <v>5623</v>
      </c>
      <c r="B5" s="0" t="s">
        <v>5624</v>
      </c>
      <c r="C5" s="0" t="str">
        <f t="shared" si="0"/>
        <v>ADOrdino</v>
      </c>
    </row>
    <row r="6">
      <c r="A6" s="0" t="s">
        <v>5625</v>
      </c>
      <c r="B6" s="0" t="s">
        <v>5626</v>
      </c>
      <c r="C6" s="0" t="str">
        <f t="shared" si="0"/>
        <v>ADSant Julià de Lòria</v>
      </c>
    </row>
    <row r="7">
      <c r="A7" s="0" t="s">
        <v>5627</v>
      </c>
      <c r="B7" s="0" t="s">
        <v>1419</v>
      </c>
      <c r="C7" s="0" t="str">
        <f t="shared" si="0"/>
        <v>ADAndorra la Vella</v>
      </c>
    </row>
    <row r="8">
      <c r="A8" s="0" t="s">
        <v>5628</v>
      </c>
      <c r="B8" s="0" t="s">
        <v>5629</v>
      </c>
      <c r="C8" s="0" t="str">
        <f t="shared" si="0"/>
        <v>ADEscaldes-Engordany</v>
      </c>
    </row>
    <row r="9">
      <c r="A9" s="0" t="s">
        <v>5630</v>
      </c>
      <c r="B9" s="0" t="s">
        <v>5631</v>
      </c>
      <c r="C9" s="0" t="str">
        <f t="shared" si="0"/>
        <v>AE‘Ajmān</v>
      </c>
    </row>
    <row r="10">
      <c r="A10" s="0" t="s">
        <v>5632</v>
      </c>
      <c r="B10" s="0" t="s">
        <v>5633</v>
      </c>
      <c r="C10" s="0" t="str">
        <f t="shared" si="0"/>
        <v>AEAbū Z̧aby</v>
      </c>
    </row>
    <row r="11">
      <c r="A11" s="0" t="s">
        <v>5634</v>
      </c>
      <c r="B11" s="0" t="s">
        <v>1175</v>
      </c>
      <c r="C11" s="0" t="str">
        <f t="shared" si="0"/>
        <v>AEDubayy</v>
      </c>
    </row>
    <row r="12">
      <c r="A12" s="0" t="s">
        <v>5635</v>
      </c>
      <c r="B12" s="0" t="s">
        <v>1308</v>
      </c>
      <c r="C12" s="0" t="str">
        <f t="shared" si="0"/>
        <v>AEAl Fujayrah</v>
      </c>
    </row>
    <row r="13">
      <c r="A13" s="0" t="s">
        <v>5636</v>
      </c>
      <c r="B13" s="0" t="s">
        <v>5637</v>
      </c>
      <c r="C13" s="0" t="str">
        <f t="shared" si="0"/>
        <v>AERa’s al Khaymah</v>
      </c>
    </row>
    <row r="14">
      <c r="A14" s="0" t="s">
        <v>5638</v>
      </c>
      <c r="B14" s="0" t="s">
        <v>1271</v>
      </c>
      <c r="C14" s="0" t="str">
        <f t="shared" si="0"/>
        <v>AEAsh Shāriqah</v>
      </c>
    </row>
    <row r="15">
      <c r="A15" s="0" t="s">
        <v>5639</v>
      </c>
      <c r="B15" s="0" t="s">
        <v>5640</v>
      </c>
      <c r="C15" s="0" t="str">
        <f t="shared" si="0"/>
        <v>AEUmm al Qaywayn</v>
      </c>
    </row>
    <row r="16">
      <c r="A16" s="0" t="s">
        <v>5641</v>
      </c>
      <c r="B16" s="0" t="s">
        <v>5642</v>
      </c>
      <c r="C16" s="0" t="str">
        <f t="shared" si="0"/>
        <v>AFBalkh</v>
      </c>
    </row>
    <row r="17">
      <c r="A17" s="0" t="s">
        <v>5641</v>
      </c>
      <c r="B17" s="0" t="s">
        <v>5642</v>
      </c>
      <c r="C17" s="0" t="str">
        <f t="shared" si="0"/>
        <v>AFBalkh</v>
      </c>
    </row>
    <row r="18">
      <c r="A18" s="0" t="s">
        <v>5643</v>
      </c>
      <c r="B18" s="0" t="s">
        <v>5644</v>
      </c>
      <c r="C18" s="0" t="str">
        <f t="shared" si="0"/>
        <v>AFBāmyān</v>
      </c>
    </row>
    <row r="19">
      <c r="A19" s="0" t="s">
        <v>5643</v>
      </c>
      <c r="B19" s="0" t="s">
        <v>5644</v>
      </c>
      <c r="C19" s="0" t="str">
        <f t="shared" si="0"/>
        <v>AFBāmyān</v>
      </c>
    </row>
    <row r="20">
      <c r="A20" s="0" t="s">
        <v>5645</v>
      </c>
      <c r="B20" s="0" t="s">
        <v>5646</v>
      </c>
      <c r="C20" s="0" t="str">
        <f t="shared" si="0"/>
        <v>AFBādghīs</v>
      </c>
    </row>
    <row r="21">
      <c r="A21" s="0" t="s">
        <v>5645</v>
      </c>
      <c r="B21" s="0" t="s">
        <v>5646</v>
      </c>
      <c r="C21" s="0" t="str">
        <f t="shared" si="0"/>
        <v>AFBādghīs</v>
      </c>
    </row>
    <row r="22">
      <c r="A22" s="0" t="s">
        <v>5647</v>
      </c>
      <c r="B22" s="0" t="s">
        <v>5648</v>
      </c>
      <c r="C22" s="0" t="str">
        <f t="shared" si="0"/>
        <v>AFBadakhshān</v>
      </c>
    </row>
    <row r="23">
      <c r="A23" s="0" t="s">
        <v>5647</v>
      </c>
      <c r="B23" s="0" t="s">
        <v>5648</v>
      </c>
      <c r="C23" s="0" t="str">
        <f t="shared" si="0"/>
        <v>AFBadakhshān</v>
      </c>
    </row>
    <row r="24">
      <c r="A24" s="0" t="s">
        <v>5649</v>
      </c>
      <c r="B24" s="0" t="s">
        <v>5650</v>
      </c>
      <c r="C24" s="0" t="str">
        <f t="shared" si="0"/>
        <v>AFBaghlān</v>
      </c>
    </row>
    <row r="25">
      <c r="A25" s="0" t="s">
        <v>5649</v>
      </c>
      <c r="B25" s="0" t="s">
        <v>5650</v>
      </c>
      <c r="C25" s="0" t="str">
        <f t="shared" si="0"/>
        <v>AFBaghlān</v>
      </c>
    </row>
    <row r="26">
      <c r="A26" s="0" t="s">
        <v>5651</v>
      </c>
      <c r="B26" s="0" t="s">
        <v>5652</v>
      </c>
      <c r="C26" s="0" t="str">
        <f t="shared" si="0"/>
        <v>AFDāykundī</v>
      </c>
    </row>
    <row r="27">
      <c r="A27" s="0" t="s">
        <v>5651</v>
      </c>
      <c r="B27" s="0" t="s">
        <v>5652</v>
      </c>
      <c r="C27" s="0" t="str">
        <f t="shared" si="0"/>
        <v>AFDāykundī</v>
      </c>
    </row>
    <row r="28">
      <c r="A28" s="0" t="s">
        <v>5653</v>
      </c>
      <c r="B28" s="0" t="s">
        <v>5654</v>
      </c>
      <c r="C28" s="0" t="str">
        <f t="shared" si="0"/>
        <v>AFFarāh</v>
      </c>
    </row>
    <row r="29">
      <c r="A29" s="0" t="s">
        <v>5653</v>
      </c>
      <c r="B29" s="0" t="s">
        <v>5654</v>
      </c>
      <c r="C29" s="0" t="str">
        <f t="shared" si="0"/>
        <v>AFFarāh</v>
      </c>
    </row>
    <row r="30">
      <c r="A30" s="0" t="s">
        <v>5655</v>
      </c>
      <c r="B30" s="0" t="s">
        <v>5656</v>
      </c>
      <c r="C30" s="0" t="str">
        <f t="shared" si="0"/>
        <v>AFFāryāb</v>
      </c>
    </row>
    <row r="31">
      <c r="A31" s="0" t="s">
        <v>5655</v>
      </c>
      <c r="B31" s="0" t="s">
        <v>5656</v>
      </c>
      <c r="C31" s="0" t="str">
        <f t="shared" si="0"/>
        <v>AFFāryāb</v>
      </c>
    </row>
    <row r="32">
      <c r="A32" s="0" t="s">
        <v>5657</v>
      </c>
      <c r="B32" s="0" t="s">
        <v>5658</v>
      </c>
      <c r="C32" s="0" t="str">
        <f t="shared" si="0"/>
        <v>AFGhaznī</v>
      </c>
    </row>
    <row r="33">
      <c r="A33" s="0" t="s">
        <v>5657</v>
      </c>
      <c r="B33" s="0" t="s">
        <v>5658</v>
      </c>
      <c r="C33" s="0" t="str">
        <f t="shared" si="0"/>
        <v>AFGhaznī</v>
      </c>
    </row>
    <row r="34">
      <c r="A34" s="0" t="s">
        <v>5659</v>
      </c>
      <c r="B34" s="0" t="s">
        <v>5660</v>
      </c>
      <c r="C34" s="0" t="str">
        <f t="shared" si="0"/>
        <v>AFGhōr</v>
      </c>
    </row>
    <row r="35">
      <c r="A35" s="0" t="s">
        <v>5659</v>
      </c>
      <c r="B35" s="0" t="s">
        <v>5660</v>
      </c>
      <c r="C35" s="0" t="str">
        <f t="shared" si="0"/>
        <v>AFGhōr</v>
      </c>
    </row>
    <row r="36">
      <c r="A36" s="0" t="s">
        <v>5661</v>
      </c>
      <c r="B36" s="0" t="s">
        <v>5662</v>
      </c>
      <c r="C36" s="0" t="str">
        <f t="shared" si="0"/>
        <v>AFHelmand</v>
      </c>
    </row>
    <row r="37">
      <c r="A37" s="0" t="s">
        <v>5661</v>
      </c>
      <c r="B37" s="0" t="s">
        <v>5662</v>
      </c>
      <c r="C37" s="0" t="str">
        <f t="shared" si="0"/>
        <v>AFHelmand</v>
      </c>
    </row>
    <row r="38">
      <c r="A38" s="0" t="s">
        <v>5663</v>
      </c>
      <c r="B38" s="0" t="s">
        <v>5664</v>
      </c>
      <c r="C38" s="0" t="str">
        <f t="shared" si="0"/>
        <v>AFHerāt</v>
      </c>
    </row>
    <row r="39">
      <c r="A39" s="0" t="s">
        <v>5663</v>
      </c>
      <c r="B39" s="0" t="s">
        <v>5664</v>
      </c>
      <c r="C39" s="0" t="str">
        <f t="shared" si="0"/>
        <v>AFHerāt</v>
      </c>
    </row>
    <row r="40">
      <c r="A40" s="0" t="s">
        <v>5665</v>
      </c>
      <c r="B40" s="0" t="s">
        <v>5666</v>
      </c>
      <c r="C40" s="0" t="str">
        <f t="shared" si="0"/>
        <v>AFJowzjān</v>
      </c>
    </row>
    <row r="41">
      <c r="A41" s="0" t="s">
        <v>5665</v>
      </c>
      <c r="B41" s="0" t="s">
        <v>5666</v>
      </c>
      <c r="C41" s="0" t="str">
        <f t="shared" si="0"/>
        <v>AFJowzjān</v>
      </c>
    </row>
    <row r="42">
      <c r="A42" s="0" t="s">
        <v>5667</v>
      </c>
      <c r="B42" s="0" t="s">
        <v>5668</v>
      </c>
      <c r="C42" s="0" t="str">
        <f t="shared" si="0"/>
        <v>AFKābul</v>
      </c>
    </row>
    <row r="43">
      <c r="A43" s="0" t="s">
        <v>5667</v>
      </c>
      <c r="B43" s="0" t="s">
        <v>5668</v>
      </c>
      <c r="C43" s="0" t="str">
        <f t="shared" si="0"/>
        <v>AFKābul</v>
      </c>
    </row>
    <row r="44">
      <c r="A44" s="0" t="s">
        <v>5669</v>
      </c>
      <c r="B44" s="0" t="s">
        <v>5670</v>
      </c>
      <c r="C44" s="0" t="str">
        <f t="shared" si="0"/>
        <v>AFKandahār</v>
      </c>
    </row>
    <row r="45">
      <c r="A45" s="0" t="s">
        <v>5669</v>
      </c>
      <c r="B45" s="0" t="s">
        <v>5670</v>
      </c>
      <c r="C45" s="0" t="str">
        <f t="shared" si="0"/>
        <v>AFKandahār</v>
      </c>
    </row>
    <row r="46">
      <c r="A46" s="0" t="s">
        <v>5671</v>
      </c>
      <c r="B46" s="0" t="s">
        <v>5672</v>
      </c>
      <c r="C46" s="0" t="str">
        <f t="shared" si="0"/>
        <v>AFKāpīsā</v>
      </c>
    </row>
    <row r="47">
      <c r="A47" s="0" t="s">
        <v>5671</v>
      </c>
      <c r="B47" s="0" t="s">
        <v>5672</v>
      </c>
      <c r="C47" s="0" t="str">
        <f t="shared" si="0"/>
        <v>AFKāpīsā</v>
      </c>
    </row>
    <row r="48">
      <c r="A48" s="0" t="s">
        <v>5673</v>
      </c>
      <c r="B48" s="0" t="s">
        <v>5674</v>
      </c>
      <c r="C48" s="0" t="str">
        <f t="shared" si="0"/>
        <v>AFKunduz</v>
      </c>
    </row>
    <row r="49">
      <c r="A49" s="0" t="s">
        <v>5673</v>
      </c>
      <c r="B49" s="0" t="s">
        <v>5674</v>
      </c>
      <c r="C49" s="0" t="str">
        <f t="shared" si="0"/>
        <v>AFKunduz</v>
      </c>
    </row>
    <row r="50">
      <c r="A50" s="0" t="s">
        <v>5675</v>
      </c>
      <c r="B50" s="0" t="s">
        <v>5676</v>
      </c>
      <c r="C50" s="0" t="str">
        <f t="shared" si="0"/>
        <v>AFKhōst</v>
      </c>
    </row>
    <row r="51">
      <c r="A51" s="0" t="s">
        <v>5675</v>
      </c>
      <c r="B51" s="0" t="s">
        <v>5676</v>
      </c>
      <c r="C51" s="0" t="str">
        <f t="shared" si="0"/>
        <v>AFKhōst</v>
      </c>
    </row>
    <row r="52">
      <c r="A52" s="0" t="s">
        <v>5677</v>
      </c>
      <c r="B52" s="0" t="s">
        <v>5678</v>
      </c>
      <c r="C52" s="0" t="str">
        <f t="shared" si="0"/>
        <v>AFKunaṟ</v>
      </c>
    </row>
    <row r="53">
      <c r="A53" s="0" t="s">
        <v>5677</v>
      </c>
      <c r="B53" s="0" t="s">
        <v>5678</v>
      </c>
      <c r="C53" s="0" t="str">
        <f t="shared" si="0"/>
        <v>AFKunaṟ</v>
      </c>
    </row>
    <row r="54">
      <c r="A54" s="0" t="s">
        <v>5679</v>
      </c>
      <c r="B54" s="0" t="s">
        <v>5680</v>
      </c>
      <c r="C54" s="0" t="str">
        <f t="shared" si="0"/>
        <v>AFLaghmān</v>
      </c>
    </row>
    <row r="55">
      <c r="A55" s="0" t="s">
        <v>5679</v>
      </c>
      <c r="B55" s="0" t="s">
        <v>5680</v>
      </c>
      <c r="C55" s="0" t="str">
        <f t="shared" si="0"/>
        <v>AFLaghmān</v>
      </c>
    </row>
    <row r="56">
      <c r="A56" s="0" t="s">
        <v>5681</v>
      </c>
      <c r="B56" s="0" t="s">
        <v>5682</v>
      </c>
      <c r="C56" s="0" t="str">
        <f t="shared" si="0"/>
        <v>AFLōgar</v>
      </c>
    </row>
    <row r="57">
      <c r="A57" s="0" t="s">
        <v>5681</v>
      </c>
      <c r="B57" s="0" t="s">
        <v>5682</v>
      </c>
      <c r="C57" s="0" t="str">
        <f t="shared" si="0"/>
        <v>AFLōgar</v>
      </c>
    </row>
    <row r="58">
      <c r="A58" s="0" t="s">
        <v>5683</v>
      </c>
      <c r="B58" s="0" t="s">
        <v>5684</v>
      </c>
      <c r="C58" s="0" t="str">
        <f t="shared" si="0"/>
        <v>AFNangarhār</v>
      </c>
    </row>
    <row r="59">
      <c r="A59" s="0" t="s">
        <v>5683</v>
      </c>
      <c r="B59" s="0" t="s">
        <v>5684</v>
      </c>
      <c r="C59" s="0" t="str">
        <f t="shared" si="0"/>
        <v>AFNangarhār</v>
      </c>
    </row>
    <row r="60">
      <c r="A60" s="0" t="s">
        <v>5685</v>
      </c>
      <c r="B60" s="0" t="s">
        <v>5686</v>
      </c>
      <c r="C60" s="0" t="str">
        <f t="shared" si="0"/>
        <v>AFNīmrōz</v>
      </c>
    </row>
    <row r="61">
      <c r="A61" s="0" t="s">
        <v>5685</v>
      </c>
      <c r="B61" s="0" t="s">
        <v>5686</v>
      </c>
      <c r="C61" s="0" t="str">
        <f t="shared" si="0"/>
        <v>AFNīmrōz</v>
      </c>
    </row>
    <row r="62">
      <c r="A62" s="0" t="s">
        <v>5687</v>
      </c>
      <c r="B62" s="0" t="s">
        <v>5688</v>
      </c>
      <c r="C62" s="0" t="str">
        <f t="shared" si="0"/>
        <v>AFNūristān</v>
      </c>
    </row>
    <row r="63">
      <c r="A63" s="0" t="s">
        <v>5687</v>
      </c>
      <c r="B63" s="0" t="s">
        <v>5688</v>
      </c>
      <c r="C63" s="0" t="str">
        <f t="shared" si="0"/>
        <v>AFNūristān</v>
      </c>
    </row>
    <row r="64">
      <c r="A64" s="0" t="s">
        <v>5689</v>
      </c>
      <c r="B64" s="0" t="s">
        <v>5690</v>
      </c>
      <c r="C64" s="0" t="str">
        <f t="shared" si="0"/>
        <v>AFPanjshayr</v>
      </c>
    </row>
    <row r="65">
      <c r="A65" s="0" t="s">
        <v>5689</v>
      </c>
      <c r="B65" s="0" t="s">
        <v>5690</v>
      </c>
      <c r="C65" s="0" t="str">
        <f t="shared" si="0"/>
        <v>AFPanjshayr</v>
      </c>
    </row>
    <row r="66">
      <c r="A66" s="0" t="s">
        <v>5691</v>
      </c>
      <c r="B66" s="0" t="s">
        <v>5692</v>
      </c>
      <c r="C66" s="0" t="str">
        <f t="shared" si="0"/>
        <v>AFParwān</v>
      </c>
    </row>
    <row r="67">
      <c r="A67" s="0" t="s">
        <v>5691</v>
      </c>
      <c r="B67" s="0" t="s">
        <v>5692</v>
      </c>
      <c r="C67" s="0" t="str">
        <f ref="C67:C130" t="shared" si="1">LEFT(A67,2)&amp;B67</f>
        <v>AFParwān</v>
      </c>
    </row>
    <row r="68">
      <c r="A68" s="0" t="s">
        <v>5693</v>
      </c>
      <c r="B68" s="0" t="s">
        <v>5694</v>
      </c>
      <c r="C68" s="0" t="str">
        <f t="shared" si="1"/>
        <v>AFPaktiyā</v>
      </c>
    </row>
    <row r="69">
      <c r="A69" s="0" t="s">
        <v>5693</v>
      </c>
      <c r="B69" s="0" t="s">
        <v>5694</v>
      </c>
      <c r="C69" s="0" t="str">
        <f t="shared" si="1"/>
        <v>AFPaktiyā</v>
      </c>
    </row>
    <row r="70">
      <c r="A70" s="0" t="s">
        <v>5695</v>
      </c>
      <c r="B70" s="0" t="s">
        <v>5696</v>
      </c>
      <c r="C70" s="0" t="str">
        <f t="shared" si="1"/>
        <v>AFPaktīkā</v>
      </c>
    </row>
    <row r="71">
      <c r="A71" s="0" t="s">
        <v>5695</v>
      </c>
      <c r="B71" s="0" t="s">
        <v>5696</v>
      </c>
      <c r="C71" s="0" t="str">
        <f t="shared" si="1"/>
        <v>AFPaktīkā</v>
      </c>
    </row>
    <row r="72">
      <c r="A72" s="0" t="s">
        <v>5697</v>
      </c>
      <c r="B72" s="0" t="s">
        <v>5698</v>
      </c>
      <c r="C72" s="0" t="str">
        <f t="shared" si="1"/>
        <v>AFSamangān</v>
      </c>
    </row>
    <row r="73">
      <c r="A73" s="0" t="s">
        <v>5697</v>
      </c>
      <c r="B73" s="0" t="s">
        <v>5698</v>
      </c>
      <c r="C73" s="0" t="str">
        <f t="shared" si="1"/>
        <v>AFSamangān</v>
      </c>
    </row>
    <row r="74">
      <c r="A74" s="0" t="s">
        <v>5699</v>
      </c>
      <c r="B74" s="0" t="s">
        <v>5700</v>
      </c>
      <c r="C74" s="0" t="str">
        <f t="shared" si="1"/>
        <v>AFSar-e Pul</v>
      </c>
    </row>
    <row r="75">
      <c r="A75" s="0" t="s">
        <v>5699</v>
      </c>
      <c r="B75" s="0" t="s">
        <v>5700</v>
      </c>
      <c r="C75" s="0" t="str">
        <f t="shared" si="1"/>
        <v>AFSar-e Pul</v>
      </c>
    </row>
    <row r="76">
      <c r="A76" s="0" t="s">
        <v>5701</v>
      </c>
      <c r="B76" s="0" t="s">
        <v>5702</v>
      </c>
      <c r="C76" s="0" t="str">
        <f t="shared" si="1"/>
        <v>AFTakhār</v>
      </c>
    </row>
    <row r="77">
      <c r="A77" s="0" t="s">
        <v>5701</v>
      </c>
      <c r="B77" s="0" t="s">
        <v>5702</v>
      </c>
      <c r="C77" s="0" t="str">
        <f t="shared" si="1"/>
        <v>AFTakhār</v>
      </c>
    </row>
    <row r="78">
      <c r="A78" s="0" t="s">
        <v>5703</v>
      </c>
      <c r="B78" s="0" t="s">
        <v>5704</v>
      </c>
      <c r="C78" s="0" t="str">
        <f t="shared" si="1"/>
        <v>AFUruzgān</v>
      </c>
    </row>
    <row r="79">
      <c r="A79" s="0" t="s">
        <v>5703</v>
      </c>
      <c r="B79" s="0" t="s">
        <v>5704</v>
      </c>
      <c r="C79" s="0" t="str">
        <f t="shared" si="1"/>
        <v>AFUruzgān</v>
      </c>
    </row>
    <row r="80">
      <c r="A80" s="0" t="s">
        <v>5705</v>
      </c>
      <c r="B80" s="0" t="s">
        <v>5706</v>
      </c>
      <c r="C80" s="0" t="str">
        <f t="shared" si="1"/>
        <v>AFWardak</v>
      </c>
    </row>
    <row r="81">
      <c r="A81" s="0" t="s">
        <v>5705</v>
      </c>
      <c r="B81" s="0" t="s">
        <v>5706</v>
      </c>
      <c r="C81" s="0" t="str">
        <f t="shared" si="1"/>
        <v>AFWardak</v>
      </c>
    </row>
    <row r="82">
      <c r="A82" s="0" t="s">
        <v>5707</v>
      </c>
      <c r="B82" s="0" t="s">
        <v>5708</v>
      </c>
      <c r="C82" s="0" t="str">
        <f t="shared" si="1"/>
        <v>AFZābul</v>
      </c>
    </row>
    <row r="83">
      <c r="A83" s="0" t="s">
        <v>5707</v>
      </c>
      <c r="B83" s="0" t="s">
        <v>5708</v>
      </c>
      <c r="C83" s="0" t="str">
        <f t="shared" si="1"/>
        <v>AFZābul</v>
      </c>
    </row>
    <row r="84">
      <c r="A84" s="0" t="s">
        <v>5709</v>
      </c>
      <c r="B84" s="0" t="s">
        <v>5710</v>
      </c>
      <c r="C84" s="0" t="str">
        <f t="shared" si="1"/>
        <v>AGBarbuda</v>
      </c>
    </row>
    <row r="85">
      <c r="A85" s="0" t="s">
        <v>5711</v>
      </c>
      <c r="B85" s="0" t="s">
        <v>5712</v>
      </c>
      <c r="C85" s="0" t="str">
        <f t="shared" si="1"/>
        <v>AGRedonda</v>
      </c>
    </row>
    <row r="86">
      <c r="A86" s="0" t="s">
        <v>5713</v>
      </c>
      <c r="B86" s="0" t="s">
        <v>5714</v>
      </c>
      <c r="C86" s="0" t="str">
        <f t="shared" si="1"/>
        <v>AGSaint George</v>
      </c>
    </row>
    <row r="87">
      <c r="A87" s="0" t="s">
        <v>5715</v>
      </c>
      <c r="B87" s="0" t="s">
        <v>5716</v>
      </c>
      <c r="C87" s="0" t="str">
        <f t="shared" si="1"/>
        <v>AGSaint John</v>
      </c>
    </row>
    <row r="88">
      <c r="A88" s="0" t="s">
        <v>5717</v>
      </c>
      <c r="B88" s="0" t="s">
        <v>5718</v>
      </c>
      <c r="C88" s="0" t="str">
        <f t="shared" si="1"/>
        <v>AGSaint Mary</v>
      </c>
    </row>
    <row r="89">
      <c r="A89" s="0" t="s">
        <v>5719</v>
      </c>
      <c r="B89" s="0" t="s">
        <v>5720</v>
      </c>
      <c r="C89" s="0" t="str">
        <f t="shared" si="1"/>
        <v>AGSaint Paul</v>
      </c>
    </row>
    <row r="90">
      <c r="A90" s="0" t="s">
        <v>5721</v>
      </c>
      <c r="B90" s="0" t="s">
        <v>5722</v>
      </c>
      <c r="C90" s="0" t="str">
        <f t="shared" si="1"/>
        <v>AGSaint Peter</v>
      </c>
    </row>
    <row r="91">
      <c r="A91" s="0" t="s">
        <v>5723</v>
      </c>
      <c r="B91" s="0" t="s">
        <v>5724</v>
      </c>
      <c r="C91" s="0" t="str">
        <f t="shared" si="1"/>
        <v>AGSaint Philip</v>
      </c>
    </row>
    <row r="92">
      <c r="A92" s="0" t="s">
        <v>5725</v>
      </c>
      <c r="B92" s="0" t="s">
        <v>5726</v>
      </c>
      <c r="C92" s="0" t="str">
        <f t="shared" si="1"/>
        <v>ALBerat</v>
      </c>
    </row>
    <row r="93">
      <c r="A93" s="0" t="s">
        <v>5727</v>
      </c>
      <c r="B93" s="0" t="s">
        <v>5728</v>
      </c>
      <c r="C93" s="0" t="str">
        <f t="shared" si="1"/>
        <v>ALDurrës</v>
      </c>
    </row>
    <row r="94">
      <c r="A94" s="0" t="s">
        <v>5729</v>
      </c>
      <c r="B94" s="0" t="s">
        <v>5730</v>
      </c>
      <c r="C94" s="0" t="str">
        <f t="shared" si="1"/>
        <v>ALElbasan</v>
      </c>
    </row>
    <row r="95">
      <c r="A95" s="0" t="s">
        <v>5731</v>
      </c>
      <c r="B95" s="0" t="s">
        <v>5732</v>
      </c>
      <c r="C95" s="0" t="str">
        <f t="shared" si="1"/>
        <v>ALFier</v>
      </c>
    </row>
    <row r="96">
      <c r="A96" s="0" t="s">
        <v>5733</v>
      </c>
      <c r="B96" s="0" t="s">
        <v>5734</v>
      </c>
      <c r="C96" s="0" t="str">
        <f t="shared" si="1"/>
        <v>ALGjirokastër</v>
      </c>
    </row>
    <row r="97">
      <c r="A97" s="0" t="s">
        <v>5735</v>
      </c>
      <c r="B97" s="0" t="s">
        <v>5736</v>
      </c>
      <c r="C97" s="0" t="str">
        <f t="shared" si="1"/>
        <v>ALKorçë</v>
      </c>
    </row>
    <row r="98">
      <c r="A98" s="0" t="s">
        <v>5737</v>
      </c>
      <c r="B98" s="0" t="s">
        <v>5738</v>
      </c>
      <c r="C98" s="0" t="str">
        <f t="shared" si="1"/>
        <v>ALKukës</v>
      </c>
    </row>
    <row r="99">
      <c r="A99" s="0" t="s">
        <v>5739</v>
      </c>
      <c r="B99" s="0" t="s">
        <v>5740</v>
      </c>
      <c r="C99" s="0" t="str">
        <f t="shared" si="1"/>
        <v>ALLezhë</v>
      </c>
    </row>
    <row r="100">
      <c r="A100" s="0" t="s">
        <v>5741</v>
      </c>
      <c r="B100" s="0" t="s">
        <v>5742</v>
      </c>
      <c r="C100" s="0" t="str">
        <f t="shared" si="1"/>
        <v>ALDibër</v>
      </c>
    </row>
    <row r="101">
      <c r="A101" s="0" t="s">
        <v>5743</v>
      </c>
      <c r="B101" s="0" t="s">
        <v>5744</v>
      </c>
      <c r="C101" s="0" t="str">
        <f t="shared" si="1"/>
        <v>ALShkodër</v>
      </c>
    </row>
    <row r="102">
      <c r="A102" s="0" t="s">
        <v>5745</v>
      </c>
      <c r="B102" s="0" t="s">
        <v>5746</v>
      </c>
      <c r="C102" s="0" t="str">
        <f t="shared" si="1"/>
        <v>ALTiranë</v>
      </c>
    </row>
    <row r="103">
      <c r="A103" s="0" t="s">
        <v>5747</v>
      </c>
      <c r="B103" s="0" t="s">
        <v>5748</v>
      </c>
      <c r="C103" s="0" t="str">
        <f t="shared" si="1"/>
        <v>ALVlorë</v>
      </c>
    </row>
    <row r="104">
      <c r="A104" s="0" t="s">
        <v>5749</v>
      </c>
      <c r="B104" s="0" t="s">
        <v>5750</v>
      </c>
      <c r="C104" s="0" t="str">
        <f t="shared" si="1"/>
        <v>AMAragac̣otn</v>
      </c>
    </row>
    <row r="105">
      <c r="A105" s="0" t="s">
        <v>5751</v>
      </c>
      <c r="B105" s="0" t="s">
        <v>5752</v>
      </c>
      <c r="C105" s="0" t="str">
        <f t="shared" si="1"/>
        <v>AMArarat</v>
      </c>
    </row>
    <row r="106">
      <c r="A106" s="0" t="s">
        <v>5753</v>
      </c>
      <c r="B106" s="0" t="s">
        <v>5754</v>
      </c>
      <c r="C106" s="0" t="str">
        <f t="shared" si="1"/>
        <v>AMArmavir</v>
      </c>
    </row>
    <row r="107">
      <c r="A107" s="0" t="s">
        <v>5755</v>
      </c>
      <c r="B107" s="0" t="s">
        <v>5756</v>
      </c>
      <c r="C107" s="0" t="str">
        <f t="shared" si="1"/>
        <v>AMGeġark'unik'</v>
      </c>
    </row>
    <row r="108">
      <c r="A108" s="0" t="s">
        <v>5757</v>
      </c>
      <c r="B108" s="0" t="s">
        <v>5758</v>
      </c>
      <c r="C108" s="0" t="str">
        <f t="shared" si="1"/>
        <v>AMKotayk'</v>
      </c>
    </row>
    <row r="109">
      <c r="A109" s="0" t="s">
        <v>5759</v>
      </c>
      <c r="B109" s="0" t="s">
        <v>5760</v>
      </c>
      <c r="C109" s="0" t="str">
        <f t="shared" si="1"/>
        <v>AMLoṙi</v>
      </c>
    </row>
    <row r="110">
      <c r="A110" s="0" t="s">
        <v>5761</v>
      </c>
      <c r="B110" s="0" t="s">
        <v>5762</v>
      </c>
      <c r="C110" s="0" t="str">
        <f t="shared" si="1"/>
        <v>AMŠirak</v>
      </c>
    </row>
    <row r="111">
      <c r="A111" s="0" t="s">
        <v>5763</v>
      </c>
      <c r="B111" s="0" t="s">
        <v>5764</v>
      </c>
      <c r="C111" s="0" t="str">
        <f t="shared" si="1"/>
        <v>AMSyunik'</v>
      </c>
    </row>
    <row r="112">
      <c r="A112" s="0" t="s">
        <v>5765</v>
      </c>
      <c r="B112" s="0" t="s">
        <v>5766</v>
      </c>
      <c r="C112" s="0" t="str">
        <f t="shared" si="1"/>
        <v>AMTavuš</v>
      </c>
    </row>
    <row r="113">
      <c r="A113" s="0" t="s">
        <v>5767</v>
      </c>
      <c r="B113" s="0" t="s">
        <v>5768</v>
      </c>
      <c r="C113" s="0" t="str">
        <f t="shared" si="1"/>
        <v>AMVayoć Jor</v>
      </c>
    </row>
    <row r="114">
      <c r="A114" s="0" t="s">
        <v>5769</v>
      </c>
      <c r="B114" s="0" t="s">
        <v>5770</v>
      </c>
      <c r="C114" s="0" t="str">
        <f t="shared" si="1"/>
        <v>AMErevan</v>
      </c>
    </row>
    <row r="115">
      <c r="A115" s="0" t="s">
        <v>5771</v>
      </c>
      <c r="B115" s="0" t="s">
        <v>5772</v>
      </c>
      <c r="C115" s="0" t="str">
        <f t="shared" si="1"/>
        <v>AOBengo</v>
      </c>
    </row>
    <row r="116">
      <c r="A116" s="0" t="s">
        <v>5773</v>
      </c>
      <c r="B116" s="0" t="s">
        <v>5774</v>
      </c>
      <c r="C116" s="0" t="str">
        <f t="shared" si="1"/>
        <v>AOBenguela</v>
      </c>
    </row>
    <row r="117">
      <c r="A117" s="0" t="s">
        <v>5775</v>
      </c>
      <c r="B117" s="0" t="s">
        <v>5776</v>
      </c>
      <c r="C117" s="0" t="str">
        <f t="shared" si="1"/>
        <v>AOBié</v>
      </c>
    </row>
    <row r="118">
      <c r="A118" s="0" t="s">
        <v>5777</v>
      </c>
      <c r="B118" s="0" t="s">
        <v>5778</v>
      </c>
      <c r="C118" s="0" t="str">
        <f t="shared" si="1"/>
        <v>AOCabinda</v>
      </c>
    </row>
    <row r="119">
      <c r="A119" s="0" t="s">
        <v>5779</v>
      </c>
      <c r="B119" s="0" t="s">
        <v>5780</v>
      </c>
      <c r="C119" s="0" t="str">
        <f t="shared" si="1"/>
        <v>AOKuando Kubango</v>
      </c>
    </row>
    <row r="120">
      <c r="A120" s="0" t="s">
        <v>5781</v>
      </c>
      <c r="B120" s="0" t="s">
        <v>5782</v>
      </c>
      <c r="C120" s="0" t="str">
        <f t="shared" si="1"/>
        <v>AOCunene</v>
      </c>
    </row>
    <row r="121">
      <c r="A121" s="0" t="s">
        <v>5783</v>
      </c>
      <c r="B121" s="0" t="s">
        <v>5784</v>
      </c>
      <c r="C121" s="0" t="str">
        <f t="shared" si="1"/>
        <v>AOKwanza Norte</v>
      </c>
    </row>
    <row r="122">
      <c r="A122" s="0" t="s">
        <v>5785</v>
      </c>
      <c r="B122" s="0" t="s">
        <v>5786</v>
      </c>
      <c r="C122" s="0" t="str">
        <f t="shared" si="1"/>
        <v>AOKwanza Sul</v>
      </c>
    </row>
    <row r="123">
      <c r="A123" s="0" t="s">
        <v>5787</v>
      </c>
      <c r="B123" s="0" t="s">
        <v>5788</v>
      </c>
      <c r="C123" s="0" t="str">
        <f t="shared" si="1"/>
        <v>AOHuambo</v>
      </c>
    </row>
    <row r="124">
      <c r="A124" s="0" t="s">
        <v>5789</v>
      </c>
      <c r="B124" s="0" t="s">
        <v>5790</v>
      </c>
      <c r="C124" s="0" t="str">
        <f t="shared" si="1"/>
        <v>AOHuíla</v>
      </c>
    </row>
    <row r="125">
      <c r="A125" s="0" t="s">
        <v>5791</v>
      </c>
      <c r="B125" s="0" t="s">
        <v>5792</v>
      </c>
      <c r="C125" s="0" t="str">
        <f t="shared" si="1"/>
        <v>AOLunda Norte</v>
      </c>
    </row>
    <row r="126">
      <c r="A126" s="0" t="s">
        <v>5793</v>
      </c>
      <c r="B126" s="0" t="s">
        <v>5794</v>
      </c>
      <c r="C126" s="0" t="str">
        <f t="shared" si="1"/>
        <v>AOLunda Sul</v>
      </c>
    </row>
    <row r="127">
      <c r="A127" s="0" t="s">
        <v>5795</v>
      </c>
      <c r="B127" s="0" t="s">
        <v>5796</v>
      </c>
      <c r="C127" s="0" t="str">
        <f t="shared" si="1"/>
        <v>AOLuanda</v>
      </c>
    </row>
    <row r="128">
      <c r="A128" s="0" t="s">
        <v>5797</v>
      </c>
      <c r="B128" s="0" t="s">
        <v>5798</v>
      </c>
      <c r="C128" s="0" t="str">
        <f t="shared" si="1"/>
        <v>AOMalange</v>
      </c>
    </row>
    <row r="129">
      <c r="A129" s="0" t="s">
        <v>5799</v>
      </c>
      <c r="B129" s="0" t="s">
        <v>5800</v>
      </c>
      <c r="C129" s="0" t="str">
        <f t="shared" si="1"/>
        <v>AOMoxico</v>
      </c>
    </row>
    <row r="130">
      <c r="A130" s="0" t="s">
        <v>5801</v>
      </c>
      <c r="B130" s="0" t="s">
        <v>5802</v>
      </c>
      <c r="C130" s="0" t="str">
        <f t="shared" si="1"/>
        <v>AONamibe</v>
      </c>
    </row>
    <row r="131">
      <c r="A131" s="0" t="s">
        <v>5803</v>
      </c>
      <c r="B131" s="0" t="s">
        <v>5804</v>
      </c>
      <c r="C131" s="0" t="str">
        <f ref="C131:C194" t="shared" si="2">LEFT(A131,2)&amp;B131</f>
        <v>AOUíge</v>
      </c>
    </row>
    <row r="132">
      <c r="A132" s="0" t="s">
        <v>5805</v>
      </c>
      <c r="B132" s="0" t="s">
        <v>5806</v>
      </c>
      <c r="C132" s="0" t="str">
        <f t="shared" si="2"/>
        <v>AOZaire</v>
      </c>
    </row>
    <row r="133">
      <c r="A133" s="0" t="s">
        <v>5807</v>
      </c>
      <c r="B133" s="0" t="s">
        <v>5808</v>
      </c>
      <c r="C133" s="0" t="str">
        <f t="shared" si="2"/>
        <v>ARSalta</v>
      </c>
    </row>
    <row r="134">
      <c r="A134" s="0" t="s">
        <v>5809</v>
      </c>
      <c r="B134" s="0" t="s">
        <v>5810</v>
      </c>
      <c r="C134" s="0" t="str">
        <f t="shared" si="2"/>
        <v>ARBuenos Aires</v>
      </c>
    </row>
    <row r="135">
      <c r="A135" s="0" t="s">
        <v>5811</v>
      </c>
      <c r="B135" s="0" t="s">
        <v>5812</v>
      </c>
      <c r="C135" s="0" t="str">
        <f t="shared" si="2"/>
        <v>ARSan Luis</v>
      </c>
    </row>
    <row r="136">
      <c r="A136" s="0" t="s">
        <v>5813</v>
      </c>
      <c r="B136" s="0" t="s">
        <v>5814</v>
      </c>
      <c r="C136" s="0" t="str">
        <f t="shared" si="2"/>
        <v>AREntre Ríos</v>
      </c>
    </row>
    <row r="137">
      <c r="A137" s="0" t="s">
        <v>5815</v>
      </c>
      <c r="B137" s="0" t="s">
        <v>5816</v>
      </c>
      <c r="C137" s="0" t="str">
        <f t="shared" si="2"/>
        <v>ARLa Rioja</v>
      </c>
    </row>
    <row r="138">
      <c r="A138" s="0" t="s">
        <v>5817</v>
      </c>
      <c r="B138" s="0" t="s">
        <v>5818</v>
      </c>
      <c r="C138" s="0" t="str">
        <f t="shared" si="2"/>
        <v>ARSantiago del Estero</v>
      </c>
    </row>
    <row r="139">
      <c r="A139" s="0" t="s">
        <v>5819</v>
      </c>
      <c r="B139" s="0" t="s">
        <v>5820</v>
      </c>
      <c r="C139" s="0" t="str">
        <f t="shared" si="2"/>
        <v>ARChaco</v>
      </c>
    </row>
    <row r="140">
      <c r="A140" s="0" t="s">
        <v>5821</v>
      </c>
      <c r="B140" s="0" t="s">
        <v>5822</v>
      </c>
      <c r="C140" s="0" t="str">
        <f t="shared" si="2"/>
        <v>ARSan Juan</v>
      </c>
    </row>
    <row r="141">
      <c r="A141" s="0" t="s">
        <v>5823</v>
      </c>
      <c r="B141" s="0" t="s">
        <v>5824</v>
      </c>
      <c r="C141" s="0" t="str">
        <f t="shared" si="2"/>
        <v>ARCatamarca</v>
      </c>
    </row>
    <row r="142">
      <c r="A142" s="0" t="s">
        <v>5825</v>
      </c>
      <c r="B142" s="0" t="s">
        <v>5826</v>
      </c>
      <c r="C142" s="0" t="str">
        <f t="shared" si="2"/>
        <v>ARLa Pampa</v>
      </c>
    </row>
    <row r="143">
      <c r="A143" s="0" t="s">
        <v>5827</v>
      </c>
      <c r="B143" s="0" t="s">
        <v>5828</v>
      </c>
      <c r="C143" s="0" t="str">
        <f t="shared" si="2"/>
        <v>ARMendoza</v>
      </c>
    </row>
    <row r="144">
      <c r="A144" s="0" t="s">
        <v>5829</v>
      </c>
      <c r="B144" s="0" t="s">
        <v>5830</v>
      </c>
      <c r="C144" s="0" t="str">
        <f t="shared" si="2"/>
        <v>ARMisiones</v>
      </c>
    </row>
    <row r="145">
      <c r="A145" s="0" t="s">
        <v>5831</v>
      </c>
      <c r="B145" s="0" t="s">
        <v>5832</v>
      </c>
      <c r="C145" s="0" t="str">
        <f t="shared" si="2"/>
        <v>ARFormosa</v>
      </c>
    </row>
    <row r="146">
      <c r="A146" s="0" t="s">
        <v>5833</v>
      </c>
      <c r="B146" s="0" t="s">
        <v>5834</v>
      </c>
      <c r="C146" s="0" t="str">
        <f t="shared" si="2"/>
        <v>ARNeuquén</v>
      </c>
    </row>
    <row r="147">
      <c r="A147" s="0" t="s">
        <v>5835</v>
      </c>
      <c r="B147" s="0" t="s">
        <v>5836</v>
      </c>
      <c r="C147" s="0" t="str">
        <f t="shared" si="2"/>
        <v>ARRío Negro</v>
      </c>
    </row>
    <row r="148">
      <c r="A148" s="0" t="s">
        <v>5837</v>
      </c>
      <c r="B148" s="0" t="s">
        <v>5838</v>
      </c>
      <c r="C148" s="0" t="str">
        <f t="shared" si="2"/>
        <v>ARSanta Fe</v>
      </c>
    </row>
    <row r="149">
      <c r="A149" s="0" t="s">
        <v>5839</v>
      </c>
      <c r="B149" s="0" t="s">
        <v>5840</v>
      </c>
      <c r="C149" s="0" t="str">
        <f t="shared" si="2"/>
        <v>ARTucumán</v>
      </c>
    </row>
    <row r="150">
      <c r="A150" s="0" t="s">
        <v>5841</v>
      </c>
      <c r="B150" s="0" t="s">
        <v>5842</v>
      </c>
      <c r="C150" s="0" t="str">
        <f t="shared" si="2"/>
        <v>ARChubut</v>
      </c>
    </row>
    <row r="151">
      <c r="A151" s="0" t="s">
        <v>5843</v>
      </c>
      <c r="B151" s="0" t="s">
        <v>5844</v>
      </c>
      <c r="C151" s="0" t="str">
        <f t="shared" si="2"/>
        <v>ARTierra del Fuego</v>
      </c>
    </row>
    <row r="152">
      <c r="A152" s="0" t="s">
        <v>5845</v>
      </c>
      <c r="B152" s="0" t="s">
        <v>5846</v>
      </c>
      <c r="C152" s="0" t="str">
        <f t="shared" si="2"/>
        <v>ARCorrientes</v>
      </c>
    </row>
    <row r="153">
      <c r="A153" s="0" t="s">
        <v>5847</v>
      </c>
      <c r="B153" s="0" t="s">
        <v>5848</v>
      </c>
      <c r="C153" s="0" t="str">
        <f t="shared" si="2"/>
        <v>ARCórdoba</v>
      </c>
    </row>
    <row r="154">
      <c r="A154" s="0" t="s">
        <v>5849</v>
      </c>
      <c r="B154" s="0" t="s">
        <v>5850</v>
      </c>
      <c r="C154" s="0" t="str">
        <f t="shared" si="2"/>
        <v>ARJujuy</v>
      </c>
    </row>
    <row r="155">
      <c r="A155" s="0" t="s">
        <v>5851</v>
      </c>
      <c r="B155" s="0" t="s">
        <v>5852</v>
      </c>
      <c r="C155" s="0" t="str">
        <f t="shared" si="2"/>
        <v>ARSanta Cruz</v>
      </c>
    </row>
    <row r="156">
      <c r="A156" s="0" t="s">
        <v>5853</v>
      </c>
      <c r="B156" s="0" t="s">
        <v>5854</v>
      </c>
      <c r="C156" s="0" t="str">
        <f t="shared" si="2"/>
        <v>ARCiudad Autónoma de Buenos Aires</v>
      </c>
    </row>
    <row r="157">
      <c r="A157" s="0" t="s">
        <v>5855</v>
      </c>
      <c r="B157" s="0" t="s">
        <v>5856</v>
      </c>
      <c r="C157" s="0" t="str">
        <f t="shared" si="2"/>
        <v>ATBurgenland</v>
      </c>
    </row>
    <row r="158">
      <c r="A158" s="0" t="s">
        <v>5857</v>
      </c>
      <c r="B158" s="0" t="s">
        <v>5858</v>
      </c>
      <c r="C158" s="0" t="str">
        <f t="shared" si="2"/>
        <v>ATKärnten</v>
      </c>
    </row>
    <row r="159">
      <c r="A159" s="0" t="s">
        <v>5859</v>
      </c>
      <c r="B159" s="0" t="s">
        <v>5860</v>
      </c>
      <c r="C159" s="0" t="str">
        <f t="shared" si="2"/>
        <v>ATNiederösterreich</v>
      </c>
    </row>
    <row r="160">
      <c r="A160" s="0" t="s">
        <v>5861</v>
      </c>
      <c r="B160" s="0" t="s">
        <v>5862</v>
      </c>
      <c r="C160" s="0" t="str">
        <f t="shared" si="2"/>
        <v>ATOberösterreich</v>
      </c>
    </row>
    <row r="161">
      <c r="A161" s="0" t="s">
        <v>5863</v>
      </c>
      <c r="B161" s="0" t="s">
        <v>5864</v>
      </c>
      <c r="C161" s="0" t="str">
        <f t="shared" si="2"/>
        <v>ATSalzburg</v>
      </c>
    </row>
    <row r="162">
      <c r="A162" s="0" t="s">
        <v>5865</v>
      </c>
      <c r="B162" s="0" t="s">
        <v>1974</v>
      </c>
      <c r="C162" s="0" t="str">
        <f t="shared" si="2"/>
        <v>ATSteiermark</v>
      </c>
    </row>
    <row r="163">
      <c r="A163" s="0" t="s">
        <v>5866</v>
      </c>
      <c r="B163" s="0" t="s">
        <v>5867</v>
      </c>
      <c r="C163" s="0" t="str">
        <f t="shared" si="2"/>
        <v>ATTirol</v>
      </c>
    </row>
    <row r="164">
      <c r="A164" s="0" t="s">
        <v>5868</v>
      </c>
      <c r="B164" s="0" t="s">
        <v>5869</v>
      </c>
      <c r="C164" s="0" t="str">
        <f t="shared" si="2"/>
        <v>ATVorarlberg</v>
      </c>
    </row>
    <row r="165">
      <c r="A165" s="0" t="s">
        <v>5870</v>
      </c>
      <c r="B165" s="0" t="s">
        <v>1480</v>
      </c>
      <c r="C165" s="0" t="str">
        <f t="shared" si="2"/>
        <v>ATWien</v>
      </c>
    </row>
    <row r="166">
      <c r="A166" s="0" t="s">
        <v>5871</v>
      </c>
      <c r="B166" s="0" t="s">
        <v>5872</v>
      </c>
      <c r="C166" s="0" t="str">
        <f t="shared" si="2"/>
        <v>AUAustralian Capital Territory</v>
      </c>
    </row>
    <row r="167">
      <c r="A167" s="0" t="s">
        <v>5873</v>
      </c>
      <c r="B167" s="0" t="s">
        <v>5874</v>
      </c>
      <c r="C167" s="0" t="str">
        <f t="shared" si="2"/>
        <v>AUNorthern Territory</v>
      </c>
    </row>
    <row r="168">
      <c r="A168" s="0" t="s">
        <v>5875</v>
      </c>
      <c r="B168" s="0" t="s">
        <v>1150</v>
      </c>
      <c r="C168" s="0" t="str">
        <f t="shared" si="2"/>
        <v>AUNew South Wales</v>
      </c>
    </row>
    <row r="169">
      <c r="A169" s="0" t="s">
        <v>5876</v>
      </c>
      <c r="B169" s="0" t="s">
        <v>5877</v>
      </c>
      <c r="C169" s="0" t="str">
        <f t="shared" si="2"/>
        <v>AUQueensland</v>
      </c>
    </row>
    <row r="170">
      <c r="A170" s="0" t="s">
        <v>5878</v>
      </c>
      <c r="B170" s="0" t="s">
        <v>5879</v>
      </c>
      <c r="C170" s="0" t="str">
        <f t="shared" si="2"/>
        <v>AUSouth Australia</v>
      </c>
    </row>
    <row r="171">
      <c r="A171" s="0" t="s">
        <v>5880</v>
      </c>
      <c r="B171" s="0" t="s">
        <v>5881</v>
      </c>
      <c r="C171" s="0" t="str">
        <f t="shared" si="2"/>
        <v>AUTasmania</v>
      </c>
    </row>
    <row r="172">
      <c r="A172" s="0" t="s">
        <v>5882</v>
      </c>
      <c r="B172" s="0" t="s">
        <v>5883</v>
      </c>
      <c r="C172" s="0" t="str">
        <f t="shared" si="2"/>
        <v>AUVictoria</v>
      </c>
    </row>
    <row r="173">
      <c r="A173" s="0" t="s">
        <v>5884</v>
      </c>
      <c r="B173" s="0" t="s">
        <v>1164</v>
      </c>
      <c r="C173" s="0" t="str">
        <f t="shared" si="2"/>
        <v>AUWestern Australia</v>
      </c>
    </row>
    <row r="174">
      <c r="A174" s="0" t="s">
        <v>5885</v>
      </c>
      <c r="B174" s="0" t="s">
        <v>5886</v>
      </c>
      <c r="C174" s="0" t="str">
        <f t="shared" si="2"/>
        <v>AZBakı</v>
      </c>
    </row>
    <row r="175">
      <c r="A175" s="0" t="s">
        <v>5887</v>
      </c>
      <c r="B175" s="0" t="s">
        <v>5888</v>
      </c>
      <c r="C175" s="0" t="str">
        <f t="shared" si="2"/>
        <v>AZGəncə</v>
      </c>
    </row>
    <row r="176">
      <c r="A176" s="0" t="s">
        <v>5889</v>
      </c>
      <c r="B176" s="0" t="s">
        <v>5890</v>
      </c>
      <c r="C176" s="0" t="str">
        <f t="shared" si="2"/>
        <v>AZLənkəran</v>
      </c>
    </row>
    <row r="177">
      <c r="A177" s="0" t="s">
        <v>5891</v>
      </c>
      <c r="B177" s="0" t="s">
        <v>5892</v>
      </c>
      <c r="C177" s="0" t="str">
        <f t="shared" si="2"/>
        <v>AZMingəçevir</v>
      </c>
    </row>
    <row r="178">
      <c r="A178" s="0" t="s">
        <v>5893</v>
      </c>
      <c r="B178" s="0" t="s">
        <v>5894</v>
      </c>
      <c r="C178" s="0" t="str">
        <f t="shared" si="2"/>
        <v>AZNaftalan</v>
      </c>
    </row>
    <row r="179">
      <c r="A179" s="0" t="s">
        <v>5895</v>
      </c>
      <c r="B179" s="0" t="s">
        <v>5896</v>
      </c>
      <c r="C179" s="0" t="str">
        <f t="shared" si="2"/>
        <v>AZŞəki</v>
      </c>
    </row>
    <row r="180">
      <c r="A180" s="0" t="s">
        <v>5897</v>
      </c>
      <c r="B180" s="0" t="s">
        <v>5898</v>
      </c>
      <c r="C180" s="0" t="str">
        <f t="shared" si="2"/>
        <v>AZSumqayıt</v>
      </c>
    </row>
    <row r="181">
      <c r="A181" s="0" t="s">
        <v>5899</v>
      </c>
      <c r="B181" s="0" t="s">
        <v>5900</v>
      </c>
      <c r="C181" s="0" t="str">
        <f t="shared" si="2"/>
        <v>AZŞirvan</v>
      </c>
    </row>
    <row r="182">
      <c r="A182" s="0" t="s">
        <v>5901</v>
      </c>
      <c r="B182" s="0" t="s">
        <v>5902</v>
      </c>
      <c r="C182" s="0" t="str">
        <f t="shared" si="2"/>
        <v>AZXankəndi</v>
      </c>
    </row>
    <row r="183">
      <c r="A183" s="0" t="s">
        <v>5903</v>
      </c>
      <c r="B183" s="0" t="s">
        <v>5904</v>
      </c>
      <c r="C183" s="0" t="str">
        <f t="shared" si="2"/>
        <v>AZYevlax</v>
      </c>
    </row>
    <row r="184">
      <c r="A184" s="0" t="s">
        <v>5905</v>
      </c>
      <c r="B184" s="0" t="s">
        <v>5906</v>
      </c>
      <c r="C184" s="0" t="str">
        <f t="shared" si="2"/>
        <v>AZAbşeron</v>
      </c>
    </row>
    <row r="185">
      <c r="A185" s="0" t="s">
        <v>5907</v>
      </c>
      <c r="B185" s="0" t="s">
        <v>5908</v>
      </c>
      <c r="C185" s="0" t="str">
        <f t="shared" si="2"/>
        <v>AZAğstafa</v>
      </c>
    </row>
    <row r="186">
      <c r="A186" s="0" t="s">
        <v>5909</v>
      </c>
      <c r="B186" s="0" t="s">
        <v>5910</v>
      </c>
      <c r="C186" s="0" t="str">
        <f t="shared" si="2"/>
        <v>AZAğcabədi</v>
      </c>
    </row>
    <row r="187">
      <c r="A187" s="0" t="s">
        <v>5911</v>
      </c>
      <c r="B187" s="0" t="s">
        <v>5912</v>
      </c>
      <c r="C187" s="0" t="str">
        <f t="shared" si="2"/>
        <v>AZAğdam</v>
      </c>
    </row>
    <row r="188">
      <c r="A188" s="0" t="s">
        <v>5913</v>
      </c>
      <c r="B188" s="0" t="s">
        <v>5914</v>
      </c>
      <c r="C188" s="0" t="str">
        <f t="shared" si="2"/>
        <v>AZAğdaş</v>
      </c>
    </row>
    <row r="189">
      <c r="A189" s="0" t="s">
        <v>5915</v>
      </c>
      <c r="B189" s="0" t="s">
        <v>5916</v>
      </c>
      <c r="C189" s="0" t="str">
        <f t="shared" si="2"/>
        <v>AZAğsu</v>
      </c>
    </row>
    <row r="190">
      <c r="A190" s="0" t="s">
        <v>5917</v>
      </c>
      <c r="B190" s="0" t="s">
        <v>5918</v>
      </c>
      <c r="C190" s="0" t="str">
        <f t="shared" si="2"/>
        <v>AZAstara</v>
      </c>
    </row>
    <row r="191">
      <c r="A191" s="0" t="s">
        <v>5919</v>
      </c>
      <c r="B191" s="0" t="s">
        <v>5920</v>
      </c>
      <c r="C191" s="0" t="str">
        <f t="shared" si="2"/>
        <v>AZBalakən</v>
      </c>
    </row>
    <row r="192">
      <c r="A192" s="0" t="s">
        <v>5921</v>
      </c>
      <c r="B192" s="0" t="s">
        <v>5922</v>
      </c>
      <c r="C192" s="0" t="str">
        <f t="shared" si="2"/>
        <v>AZBərdə</v>
      </c>
    </row>
    <row r="193">
      <c r="A193" s="0" t="s">
        <v>5923</v>
      </c>
      <c r="B193" s="0" t="s">
        <v>5924</v>
      </c>
      <c r="C193" s="0" t="str">
        <f t="shared" si="2"/>
        <v>AZBeyləqan</v>
      </c>
    </row>
    <row r="194">
      <c r="A194" s="0" t="s">
        <v>5925</v>
      </c>
      <c r="B194" s="0" t="s">
        <v>5926</v>
      </c>
      <c r="C194" s="0" t="str">
        <f t="shared" si="2"/>
        <v>AZBiləsuvar</v>
      </c>
    </row>
    <row r="195">
      <c r="A195" s="0" t="s">
        <v>5927</v>
      </c>
      <c r="B195" s="0" t="s">
        <v>5928</v>
      </c>
      <c r="C195" s="0" t="str">
        <f ref="C195:C258" t="shared" si="3">LEFT(A195,2)&amp;B195</f>
        <v>AZCəbrayıl</v>
      </c>
    </row>
    <row r="196">
      <c r="A196" s="0" t="s">
        <v>5929</v>
      </c>
      <c r="B196" s="0" t="s">
        <v>5930</v>
      </c>
      <c r="C196" s="0" t="str">
        <f t="shared" si="3"/>
        <v>AZCəlilabad</v>
      </c>
    </row>
    <row r="197">
      <c r="A197" s="0" t="s">
        <v>5931</v>
      </c>
      <c r="B197" s="0" t="s">
        <v>5932</v>
      </c>
      <c r="C197" s="0" t="str">
        <f t="shared" si="3"/>
        <v>AZDaşkəsən</v>
      </c>
    </row>
    <row r="198">
      <c r="A198" s="0" t="s">
        <v>5933</v>
      </c>
      <c r="B198" s="0" t="s">
        <v>5934</v>
      </c>
      <c r="C198" s="0" t="str">
        <f t="shared" si="3"/>
        <v>AZFüzuli</v>
      </c>
    </row>
    <row r="199">
      <c r="A199" s="0" t="s">
        <v>5935</v>
      </c>
      <c r="B199" s="0" t="s">
        <v>5936</v>
      </c>
      <c r="C199" s="0" t="str">
        <f t="shared" si="3"/>
        <v>AZGədəbəy</v>
      </c>
    </row>
    <row r="200">
      <c r="A200" s="0" t="s">
        <v>5937</v>
      </c>
      <c r="B200" s="0" t="s">
        <v>5938</v>
      </c>
      <c r="C200" s="0" t="str">
        <f t="shared" si="3"/>
        <v>AZGoranboy</v>
      </c>
    </row>
    <row r="201">
      <c r="A201" s="0" t="s">
        <v>5939</v>
      </c>
      <c r="B201" s="0" t="s">
        <v>5940</v>
      </c>
      <c r="C201" s="0" t="str">
        <f t="shared" si="3"/>
        <v>AZGöyçay</v>
      </c>
    </row>
    <row r="202">
      <c r="A202" s="0" t="s">
        <v>5941</v>
      </c>
      <c r="B202" s="0" t="s">
        <v>5942</v>
      </c>
      <c r="C202" s="0" t="str">
        <f t="shared" si="3"/>
        <v>AZGöygöl</v>
      </c>
    </row>
    <row r="203">
      <c r="A203" s="0" t="s">
        <v>5943</v>
      </c>
      <c r="B203" s="0" t="s">
        <v>5944</v>
      </c>
      <c r="C203" s="0" t="str">
        <f t="shared" si="3"/>
        <v>AZHacıqabul</v>
      </c>
    </row>
    <row r="204">
      <c r="A204" s="0" t="s">
        <v>5945</v>
      </c>
      <c r="B204" s="0" t="s">
        <v>5946</v>
      </c>
      <c r="C204" s="0" t="str">
        <f t="shared" si="3"/>
        <v>AZİmişli</v>
      </c>
    </row>
    <row r="205">
      <c r="A205" s="0" t="s">
        <v>5947</v>
      </c>
      <c r="B205" s="0" t="s">
        <v>5948</v>
      </c>
      <c r="C205" s="0" t="str">
        <f t="shared" si="3"/>
        <v>AZİsmayıllı</v>
      </c>
    </row>
    <row r="206">
      <c r="A206" s="0" t="s">
        <v>5949</v>
      </c>
      <c r="B206" s="0" t="s">
        <v>5950</v>
      </c>
      <c r="C206" s="0" t="str">
        <f t="shared" si="3"/>
        <v>AZKəlbəcər</v>
      </c>
    </row>
    <row r="207">
      <c r="A207" s="0" t="s">
        <v>5951</v>
      </c>
      <c r="B207" s="0" t="s">
        <v>5952</v>
      </c>
      <c r="C207" s="0" t="str">
        <f t="shared" si="3"/>
        <v>AZKürdəmir</v>
      </c>
    </row>
    <row r="208">
      <c r="A208" s="0" t="s">
        <v>5953</v>
      </c>
      <c r="B208" s="0" t="s">
        <v>5954</v>
      </c>
      <c r="C208" s="0" t="str">
        <f t="shared" si="3"/>
        <v>AZLaçın</v>
      </c>
    </row>
    <row r="209">
      <c r="A209" s="0" t="s">
        <v>5955</v>
      </c>
      <c r="B209" s="0" t="s">
        <v>5890</v>
      </c>
      <c r="C209" s="0" t="str">
        <f t="shared" si="3"/>
        <v>AZLənkəran</v>
      </c>
    </row>
    <row r="210">
      <c r="A210" s="0" t="s">
        <v>5956</v>
      </c>
      <c r="B210" s="0" t="s">
        <v>5957</v>
      </c>
      <c r="C210" s="0" t="str">
        <f t="shared" si="3"/>
        <v>AZLerik</v>
      </c>
    </row>
    <row r="211">
      <c r="A211" s="0" t="s">
        <v>5958</v>
      </c>
      <c r="B211" s="0" t="s">
        <v>5959</v>
      </c>
      <c r="C211" s="0" t="str">
        <f t="shared" si="3"/>
        <v>AZMasallı</v>
      </c>
    </row>
    <row r="212">
      <c r="A212" s="0" t="s">
        <v>5960</v>
      </c>
      <c r="B212" s="0" t="s">
        <v>5961</v>
      </c>
      <c r="C212" s="0" t="str">
        <f t="shared" si="3"/>
        <v>AZNeftçala</v>
      </c>
    </row>
    <row r="213">
      <c r="A213" s="0" t="s">
        <v>5962</v>
      </c>
      <c r="B213" s="0" t="s">
        <v>5963</v>
      </c>
      <c r="C213" s="0" t="str">
        <f t="shared" si="3"/>
        <v>AZOğuz</v>
      </c>
    </row>
    <row r="214">
      <c r="A214" s="0" t="s">
        <v>5964</v>
      </c>
      <c r="B214" s="0" t="s">
        <v>5965</v>
      </c>
      <c r="C214" s="0" t="str">
        <f t="shared" si="3"/>
        <v>AZQəbələ</v>
      </c>
    </row>
    <row r="215">
      <c r="A215" s="0" t="s">
        <v>5966</v>
      </c>
      <c r="B215" s="0" t="s">
        <v>5967</v>
      </c>
      <c r="C215" s="0" t="str">
        <f t="shared" si="3"/>
        <v>AZQax</v>
      </c>
    </row>
    <row r="216">
      <c r="A216" s="0" t="s">
        <v>5968</v>
      </c>
      <c r="B216" s="0" t="s">
        <v>5969</v>
      </c>
      <c r="C216" s="0" t="str">
        <f t="shared" si="3"/>
        <v>AZQazax</v>
      </c>
    </row>
    <row r="217">
      <c r="A217" s="0" t="s">
        <v>5970</v>
      </c>
      <c r="B217" s="0" t="s">
        <v>5971</v>
      </c>
      <c r="C217" s="0" t="str">
        <f t="shared" si="3"/>
        <v>AZQuba</v>
      </c>
    </row>
    <row r="218">
      <c r="A218" s="0" t="s">
        <v>5972</v>
      </c>
      <c r="B218" s="0" t="s">
        <v>5973</v>
      </c>
      <c r="C218" s="0" t="str">
        <f t="shared" si="3"/>
        <v>AZQubadlı</v>
      </c>
    </row>
    <row r="219">
      <c r="A219" s="0" t="s">
        <v>5974</v>
      </c>
      <c r="B219" s="0" t="s">
        <v>5975</v>
      </c>
      <c r="C219" s="0" t="str">
        <f t="shared" si="3"/>
        <v>AZQobustan</v>
      </c>
    </row>
    <row r="220">
      <c r="A220" s="0" t="s">
        <v>5976</v>
      </c>
      <c r="B220" s="0" t="s">
        <v>5977</v>
      </c>
      <c r="C220" s="0" t="str">
        <f t="shared" si="3"/>
        <v>AZQusar</v>
      </c>
    </row>
    <row r="221">
      <c r="A221" s="0" t="s">
        <v>5978</v>
      </c>
      <c r="B221" s="0" t="s">
        <v>5979</v>
      </c>
      <c r="C221" s="0" t="str">
        <f t="shared" si="3"/>
        <v>AZSabirabad</v>
      </c>
    </row>
    <row r="222">
      <c r="A222" s="0" t="s">
        <v>5980</v>
      </c>
      <c r="B222" s="0" t="s">
        <v>5896</v>
      </c>
      <c r="C222" s="0" t="str">
        <f t="shared" si="3"/>
        <v>AZŞəki</v>
      </c>
    </row>
    <row r="223">
      <c r="A223" s="0" t="s">
        <v>5981</v>
      </c>
      <c r="B223" s="0" t="s">
        <v>5982</v>
      </c>
      <c r="C223" s="0" t="str">
        <f t="shared" si="3"/>
        <v>AZSalyan</v>
      </c>
    </row>
    <row r="224">
      <c r="A224" s="0" t="s">
        <v>5983</v>
      </c>
      <c r="B224" s="0" t="s">
        <v>5984</v>
      </c>
      <c r="C224" s="0" t="str">
        <f t="shared" si="3"/>
        <v>AZSaatlı</v>
      </c>
    </row>
    <row r="225">
      <c r="A225" s="0" t="s">
        <v>5985</v>
      </c>
      <c r="B225" s="0" t="s">
        <v>5986</v>
      </c>
      <c r="C225" s="0" t="str">
        <f t="shared" si="3"/>
        <v>AZŞabran</v>
      </c>
    </row>
    <row r="226">
      <c r="A226" s="0" t="s">
        <v>5987</v>
      </c>
      <c r="B226" s="0" t="s">
        <v>5988</v>
      </c>
      <c r="C226" s="0" t="str">
        <f t="shared" si="3"/>
        <v>AZSiyəzən</v>
      </c>
    </row>
    <row r="227">
      <c r="A227" s="0" t="s">
        <v>5989</v>
      </c>
      <c r="B227" s="0" t="s">
        <v>5990</v>
      </c>
      <c r="C227" s="0" t="str">
        <f t="shared" si="3"/>
        <v>AZŞəmkir</v>
      </c>
    </row>
    <row r="228">
      <c r="A228" s="0" t="s">
        <v>5991</v>
      </c>
      <c r="B228" s="0" t="s">
        <v>5992</v>
      </c>
      <c r="C228" s="0" t="str">
        <f t="shared" si="3"/>
        <v>AZŞamaxı</v>
      </c>
    </row>
    <row r="229">
      <c r="A229" s="0" t="s">
        <v>5993</v>
      </c>
      <c r="B229" s="0" t="s">
        <v>5994</v>
      </c>
      <c r="C229" s="0" t="str">
        <f t="shared" si="3"/>
        <v>AZSamux</v>
      </c>
    </row>
    <row r="230">
      <c r="A230" s="0" t="s">
        <v>5995</v>
      </c>
      <c r="B230" s="0" t="s">
        <v>5996</v>
      </c>
      <c r="C230" s="0" t="str">
        <f t="shared" si="3"/>
        <v>AZŞuşa</v>
      </c>
    </row>
    <row r="231">
      <c r="A231" s="0" t="s">
        <v>5997</v>
      </c>
      <c r="B231" s="0" t="s">
        <v>5998</v>
      </c>
      <c r="C231" s="0" t="str">
        <f t="shared" si="3"/>
        <v>AZTərtər</v>
      </c>
    </row>
    <row r="232">
      <c r="A232" s="0" t="s">
        <v>5999</v>
      </c>
      <c r="B232" s="0" t="s">
        <v>6000</v>
      </c>
      <c r="C232" s="0" t="str">
        <f t="shared" si="3"/>
        <v>AZTovuz</v>
      </c>
    </row>
    <row r="233">
      <c r="A233" s="0" t="s">
        <v>6001</v>
      </c>
      <c r="B233" s="0" t="s">
        <v>6002</v>
      </c>
      <c r="C233" s="0" t="str">
        <f t="shared" si="3"/>
        <v>AZUcar</v>
      </c>
    </row>
    <row r="234">
      <c r="A234" s="0" t="s">
        <v>6003</v>
      </c>
      <c r="B234" s="0" t="s">
        <v>6004</v>
      </c>
      <c r="C234" s="0" t="str">
        <f t="shared" si="3"/>
        <v>AZXaçmaz</v>
      </c>
    </row>
    <row r="235">
      <c r="A235" s="0" t="s">
        <v>6005</v>
      </c>
      <c r="B235" s="0" t="s">
        <v>6006</v>
      </c>
      <c r="C235" s="0" t="str">
        <f t="shared" si="3"/>
        <v>AZXocalı</v>
      </c>
    </row>
    <row r="236">
      <c r="A236" s="0" t="s">
        <v>6007</v>
      </c>
      <c r="B236" s="0" t="s">
        <v>6008</v>
      </c>
      <c r="C236" s="0" t="str">
        <f t="shared" si="3"/>
        <v>AZXızı</v>
      </c>
    </row>
    <row r="237">
      <c r="A237" s="0" t="s">
        <v>6009</v>
      </c>
      <c r="B237" s="0" t="s">
        <v>6010</v>
      </c>
      <c r="C237" s="0" t="str">
        <f t="shared" si="3"/>
        <v>AZXocavənd</v>
      </c>
    </row>
    <row r="238">
      <c r="A238" s="0" t="s">
        <v>6011</v>
      </c>
      <c r="B238" s="0" t="s">
        <v>6012</v>
      </c>
      <c r="C238" s="0" t="str">
        <f t="shared" si="3"/>
        <v>AZYardımlı</v>
      </c>
    </row>
    <row r="239">
      <c r="A239" s="0" t="s">
        <v>6013</v>
      </c>
      <c r="B239" s="0" t="s">
        <v>5904</v>
      </c>
      <c r="C239" s="0" t="str">
        <f t="shared" si="3"/>
        <v>AZYevlax</v>
      </c>
    </row>
    <row r="240">
      <c r="A240" s="0" t="s">
        <v>6014</v>
      </c>
      <c r="B240" s="0" t="s">
        <v>6015</v>
      </c>
      <c r="C240" s="0" t="str">
        <f t="shared" si="3"/>
        <v>AZZəngilan</v>
      </c>
    </row>
    <row r="241">
      <c r="A241" s="0" t="s">
        <v>6016</v>
      </c>
      <c r="B241" s="0" t="s">
        <v>6017</v>
      </c>
      <c r="C241" s="0" t="str">
        <f t="shared" si="3"/>
        <v>AZZaqatala</v>
      </c>
    </row>
    <row r="242">
      <c r="A242" s="0" t="s">
        <v>6018</v>
      </c>
      <c r="B242" s="0" t="s">
        <v>6019</v>
      </c>
      <c r="C242" s="0" t="str">
        <f t="shared" si="3"/>
        <v>AZZərdab</v>
      </c>
    </row>
    <row r="243">
      <c r="A243" s="0" t="s">
        <v>6020</v>
      </c>
      <c r="B243" s="0" t="s">
        <v>6021</v>
      </c>
      <c r="C243" s="0" t="str">
        <f t="shared" si="3"/>
        <v>AZNaxçıvan</v>
      </c>
    </row>
    <row r="244">
      <c r="A244" s="0" t="s">
        <v>6022</v>
      </c>
      <c r="B244" s="0" t="s">
        <v>6021</v>
      </c>
      <c r="C244" s="0" t="str">
        <f t="shared" si="3"/>
        <v>AZNaxçıvan</v>
      </c>
    </row>
    <row r="245">
      <c r="A245" s="0" t="s">
        <v>6023</v>
      </c>
      <c r="B245" s="0" t="s">
        <v>6024</v>
      </c>
      <c r="C245" s="0" t="str">
        <f t="shared" si="3"/>
        <v>AZBabək</v>
      </c>
    </row>
    <row r="246">
      <c r="A246" s="0" t="s">
        <v>6025</v>
      </c>
      <c r="B246" s="0" t="s">
        <v>6026</v>
      </c>
      <c r="C246" s="0" t="str">
        <f t="shared" si="3"/>
        <v>AZCulfa</v>
      </c>
    </row>
    <row r="247">
      <c r="A247" s="0" t="s">
        <v>6027</v>
      </c>
      <c r="B247" s="0" t="s">
        <v>6028</v>
      </c>
      <c r="C247" s="0" t="str">
        <f t="shared" si="3"/>
        <v>AZKǝngǝrli</v>
      </c>
    </row>
    <row r="248">
      <c r="A248" s="0" t="s">
        <v>6029</v>
      </c>
      <c r="B248" s="0" t="s">
        <v>6030</v>
      </c>
      <c r="C248" s="0" t="str">
        <f t="shared" si="3"/>
        <v>AZOrdubad</v>
      </c>
    </row>
    <row r="249">
      <c r="A249" s="0" t="s">
        <v>6031</v>
      </c>
      <c r="B249" s="0" t="s">
        <v>6032</v>
      </c>
      <c r="C249" s="0" t="str">
        <f t="shared" si="3"/>
        <v>AZSədərək</v>
      </c>
    </row>
    <row r="250">
      <c r="A250" s="0" t="s">
        <v>6033</v>
      </c>
      <c r="B250" s="0" t="s">
        <v>6034</v>
      </c>
      <c r="C250" s="0" t="str">
        <f t="shared" si="3"/>
        <v>AZŞahbuz</v>
      </c>
    </row>
    <row r="251">
      <c r="A251" s="0" t="s">
        <v>6035</v>
      </c>
      <c r="B251" s="0" t="s">
        <v>6036</v>
      </c>
      <c r="C251" s="0" t="str">
        <f t="shared" si="3"/>
        <v>AZŞərur</v>
      </c>
    </row>
    <row r="252">
      <c r="A252" s="0" t="s">
        <v>6037</v>
      </c>
      <c r="B252" s="0" t="s">
        <v>6038</v>
      </c>
      <c r="C252" s="0" t="str">
        <f t="shared" si="3"/>
        <v>BAFederacija Bosne i Hercegovine</v>
      </c>
    </row>
    <row r="253">
      <c r="A253" s="0" t="s">
        <v>6037</v>
      </c>
      <c r="B253" s="0" t="s">
        <v>6038</v>
      </c>
      <c r="C253" s="0" t="str">
        <f t="shared" si="3"/>
        <v>BAFederacija Bosne i Hercegovine</v>
      </c>
    </row>
    <row r="254">
      <c r="A254" s="0" t="s">
        <v>6037</v>
      </c>
      <c r="B254" s="0" t="s">
        <v>6038</v>
      </c>
      <c r="C254" s="0" t="str">
        <f t="shared" si="3"/>
        <v>BAFederacija Bosne i Hercegovine</v>
      </c>
    </row>
    <row r="255">
      <c r="A255" s="0" t="s">
        <v>6039</v>
      </c>
      <c r="B255" s="0" t="s">
        <v>6040</v>
      </c>
      <c r="C255" s="0" t="str">
        <f t="shared" si="3"/>
        <v>BARepublika Srpska</v>
      </c>
    </row>
    <row r="256">
      <c r="A256" s="0" t="s">
        <v>6039</v>
      </c>
      <c r="B256" s="0" t="s">
        <v>6040</v>
      </c>
      <c r="C256" s="0" t="str">
        <f t="shared" si="3"/>
        <v>BARepublika Srpska</v>
      </c>
    </row>
    <row r="257">
      <c r="A257" s="0" t="s">
        <v>6039</v>
      </c>
      <c r="B257" s="0" t="s">
        <v>6040</v>
      </c>
      <c r="C257" s="0" t="str">
        <f t="shared" si="3"/>
        <v>BARepublika Srpska</v>
      </c>
    </row>
    <row r="258">
      <c r="A258" s="0" t="s">
        <v>6041</v>
      </c>
      <c r="B258" s="0" t="s">
        <v>6042</v>
      </c>
      <c r="C258" s="0" t="str">
        <f t="shared" si="3"/>
        <v>BABrčko distrikt</v>
      </c>
    </row>
    <row r="259">
      <c r="A259" s="0" t="s">
        <v>6041</v>
      </c>
      <c r="B259" s="0" t="s">
        <v>6042</v>
      </c>
      <c r="C259" s="0" t="str">
        <f ref="C259:C322" t="shared" si="4">LEFT(A259,2)&amp;B259</f>
        <v>BABrčko distrikt</v>
      </c>
    </row>
    <row r="260">
      <c r="A260" s="0" t="s">
        <v>6041</v>
      </c>
      <c r="B260" s="0" t="s">
        <v>6042</v>
      </c>
      <c r="C260" s="0" t="str">
        <f t="shared" si="4"/>
        <v>BABrčko distrikt</v>
      </c>
    </row>
    <row r="261">
      <c r="A261" s="0" t="s">
        <v>6043</v>
      </c>
      <c r="B261" s="0" t="s">
        <v>6044</v>
      </c>
      <c r="C261" s="0" t="str">
        <f t="shared" si="4"/>
        <v>BBChrist Church</v>
      </c>
    </row>
    <row r="262">
      <c r="A262" s="0" t="s">
        <v>6045</v>
      </c>
      <c r="B262" s="0" t="s">
        <v>6046</v>
      </c>
      <c r="C262" s="0" t="str">
        <f t="shared" si="4"/>
        <v>BBSaint Andrew</v>
      </c>
    </row>
    <row r="263">
      <c r="A263" s="0" t="s">
        <v>6047</v>
      </c>
      <c r="B263" s="0" t="s">
        <v>5714</v>
      </c>
      <c r="C263" s="0" t="str">
        <f t="shared" si="4"/>
        <v>BBSaint George</v>
      </c>
    </row>
    <row r="264">
      <c r="A264" s="0" t="s">
        <v>6048</v>
      </c>
      <c r="B264" s="0" t="s">
        <v>6049</v>
      </c>
      <c r="C264" s="0" t="str">
        <f t="shared" si="4"/>
        <v>BBSaint James</v>
      </c>
    </row>
    <row r="265">
      <c r="A265" s="0" t="s">
        <v>6050</v>
      </c>
      <c r="B265" s="0" t="s">
        <v>5716</v>
      </c>
      <c r="C265" s="0" t="str">
        <f t="shared" si="4"/>
        <v>BBSaint John</v>
      </c>
    </row>
    <row r="266">
      <c r="A266" s="0" t="s">
        <v>6051</v>
      </c>
      <c r="B266" s="0" t="s">
        <v>6052</v>
      </c>
      <c r="C266" s="0" t="str">
        <f t="shared" si="4"/>
        <v>BBSaint Joseph</v>
      </c>
    </row>
    <row r="267">
      <c r="A267" s="0" t="s">
        <v>6053</v>
      </c>
      <c r="B267" s="0" t="s">
        <v>6054</v>
      </c>
      <c r="C267" s="0" t="str">
        <f t="shared" si="4"/>
        <v>BBSaint Lucy</v>
      </c>
    </row>
    <row r="268">
      <c r="A268" s="0" t="s">
        <v>6055</v>
      </c>
      <c r="B268" s="0" t="s">
        <v>6056</v>
      </c>
      <c r="C268" s="0" t="str">
        <f t="shared" si="4"/>
        <v>BBSaint Michael</v>
      </c>
    </row>
    <row r="269">
      <c r="A269" s="0" t="s">
        <v>6057</v>
      </c>
      <c r="B269" s="0" t="s">
        <v>5722</v>
      </c>
      <c r="C269" s="0" t="str">
        <f t="shared" si="4"/>
        <v>BBSaint Peter</v>
      </c>
    </row>
    <row r="270">
      <c r="A270" s="0" t="s">
        <v>6058</v>
      </c>
      <c r="B270" s="0" t="s">
        <v>5724</v>
      </c>
      <c r="C270" s="0" t="str">
        <f t="shared" si="4"/>
        <v>BBSaint Philip</v>
      </c>
    </row>
    <row r="271">
      <c r="A271" s="0" t="s">
        <v>6059</v>
      </c>
      <c r="B271" s="0" t="s">
        <v>6060</v>
      </c>
      <c r="C271" s="0" t="str">
        <f t="shared" si="4"/>
        <v>BBSaint Thomas</v>
      </c>
    </row>
    <row r="272">
      <c r="A272" s="0" t="s">
        <v>6061</v>
      </c>
      <c r="B272" s="0" t="s">
        <v>6062</v>
      </c>
      <c r="C272" s="0" t="str">
        <f t="shared" si="4"/>
        <v>BDBarisal</v>
      </c>
    </row>
    <row r="273">
      <c r="A273" s="0" t="s">
        <v>6063</v>
      </c>
      <c r="B273" s="0" t="s">
        <v>6064</v>
      </c>
      <c r="C273" s="0" t="str">
        <f t="shared" si="4"/>
        <v>BDBarguna</v>
      </c>
    </row>
    <row r="274">
      <c r="A274" s="0" t="s">
        <v>6065</v>
      </c>
      <c r="B274" s="0" t="s">
        <v>6062</v>
      </c>
      <c r="C274" s="0" t="str">
        <f t="shared" si="4"/>
        <v>BDBarisal</v>
      </c>
    </row>
    <row r="275">
      <c r="A275" s="0" t="s">
        <v>6066</v>
      </c>
      <c r="B275" s="0" t="s">
        <v>6067</v>
      </c>
      <c r="C275" s="0" t="str">
        <f t="shared" si="4"/>
        <v>BDBhola</v>
      </c>
    </row>
    <row r="276">
      <c r="A276" s="0" t="s">
        <v>6068</v>
      </c>
      <c r="B276" s="0" t="s">
        <v>6069</v>
      </c>
      <c r="C276" s="0" t="str">
        <f t="shared" si="4"/>
        <v>BDJhalakathi</v>
      </c>
    </row>
    <row r="277">
      <c r="A277" s="0" t="s">
        <v>6070</v>
      </c>
      <c r="B277" s="0" t="s">
        <v>6071</v>
      </c>
      <c r="C277" s="0" t="str">
        <f t="shared" si="4"/>
        <v>BDPirojpur</v>
      </c>
    </row>
    <row r="278">
      <c r="A278" s="0" t="s">
        <v>6072</v>
      </c>
      <c r="B278" s="0" t="s">
        <v>6073</v>
      </c>
      <c r="C278" s="0" t="str">
        <f t="shared" si="4"/>
        <v>BDPatuakhali</v>
      </c>
    </row>
    <row r="279">
      <c r="A279" s="0" t="s">
        <v>6074</v>
      </c>
      <c r="B279" s="0" t="s">
        <v>6075</v>
      </c>
      <c r="C279" s="0" t="str">
        <f t="shared" si="4"/>
        <v>BDChittagong</v>
      </c>
    </row>
    <row r="280">
      <c r="A280" s="0" t="s">
        <v>6076</v>
      </c>
      <c r="B280" s="0" t="s">
        <v>6077</v>
      </c>
      <c r="C280" s="0" t="str">
        <f t="shared" si="4"/>
        <v>BDBandarban</v>
      </c>
    </row>
    <row r="281">
      <c r="A281" s="0" t="s">
        <v>6078</v>
      </c>
      <c r="B281" s="0" t="s">
        <v>6079</v>
      </c>
      <c r="C281" s="0" t="str">
        <f t="shared" si="4"/>
        <v>BDBrahmanbaria</v>
      </c>
    </row>
    <row r="282">
      <c r="A282" s="0" t="s">
        <v>6080</v>
      </c>
      <c r="B282" s="0" t="s">
        <v>6081</v>
      </c>
      <c r="C282" s="0" t="str">
        <f t="shared" si="4"/>
        <v>BDComilla</v>
      </c>
    </row>
    <row r="283">
      <c r="A283" s="0" t="s">
        <v>6082</v>
      </c>
      <c r="B283" s="0" t="s">
        <v>6083</v>
      </c>
      <c r="C283" s="0" t="str">
        <f t="shared" si="4"/>
        <v>BDChandpur</v>
      </c>
    </row>
    <row r="284">
      <c r="A284" s="0" t="s">
        <v>6084</v>
      </c>
      <c r="B284" s="0" t="s">
        <v>6075</v>
      </c>
      <c r="C284" s="0" t="str">
        <f t="shared" si="4"/>
        <v>BDChittagong</v>
      </c>
    </row>
    <row r="285">
      <c r="A285" s="0" t="s">
        <v>6085</v>
      </c>
      <c r="B285" s="0" t="s">
        <v>6086</v>
      </c>
      <c r="C285" s="0" t="str">
        <f t="shared" si="4"/>
        <v>BDCox's Bazar</v>
      </c>
    </row>
    <row r="286">
      <c r="A286" s="0" t="s">
        <v>6087</v>
      </c>
      <c r="B286" s="0" t="s">
        <v>6088</v>
      </c>
      <c r="C286" s="0" t="str">
        <f t="shared" si="4"/>
        <v>BDFeni</v>
      </c>
    </row>
    <row r="287">
      <c r="A287" s="0" t="s">
        <v>6089</v>
      </c>
      <c r="B287" s="0" t="s">
        <v>6090</v>
      </c>
      <c r="C287" s="0" t="str">
        <f t="shared" si="4"/>
        <v>BDKhagrachhari</v>
      </c>
    </row>
    <row r="288">
      <c r="A288" s="0" t="s">
        <v>6091</v>
      </c>
      <c r="B288" s="0" t="s">
        <v>6092</v>
      </c>
      <c r="C288" s="0" t="str">
        <f t="shared" si="4"/>
        <v>BDLakshmipur</v>
      </c>
    </row>
    <row r="289">
      <c r="A289" s="0" t="s">
        <v>6093</v>
      </c>
      <c r="B289" s="0" t="s">
        <v>6094</v>
      </c>
      <c r="C289" s="0" t="str">
        <f t="shared" si="4"/>
        <v>BDNoakhali</v>
      </c>
    </row>
    <row r="290">
      <c r="A290" s="0" t="s">
        <v>6095</v>
      </c>
      <c r="B290" s="0" t="s">
        <v>6096</v>
      </c>
      <c r="C290" s="0" t="str">
        <f t="shared" si="4"/>
        <v>BDRangamati</v>
      </c>
    </row>
    <row r="291">
      <c r="A291" s="0" t="s">
        <v>6097</v>
      </c>
      <c r="B291" s="0" t="s">
        <v>6098</v>
      </c>
      <c r="C291" s="0" t="str">
        <f t="shared" si="4"/>
        <v>BDDhaka</v>
      </c>
    </row>
    <row r="292">
      <c r="A292" s="0" t="s">
        <v>6099</v>
      </c>
      <c r="B292" s="0" t="s">
        <v>6098</v>
      </c>
      <c r="C292" s="0" t="str">
        <f t="shared" si="4"/>
        <v>BDDhaka</v>
      </c>
    </row>
    <row r="293">
      <c r="A293" s="0" t="s">
        <v>6100</v>
      </c>
      <c r="B293" s="0" t="s">
        <v>6101</v>
      </c>
      <c r="C293" s="0" t="str">
        <f t="shared" si="4"/>
        <v>BDFaridpur</v>
      </c>
    </row>
    <row r="294">
      <c r="A294" s="0" t="s">
        <v>6102</v>
      </c>
      <c r="B294" s="0" t="s">
        <v>6103</v>
      </c>
      <c r="C294" s="0" t="str">
        <f t="shared" si="4"/>
        <v>BDGopalganj</v>
      </c>
    </row>
    <row r="295">
      <c r="A295" s="0" t="s">
        <v>6104</v>
      </c>
      <c r="B295" s="0" t="s">
        <v>6105</v>
      </c>
      <c r="C295" s="0" t="str">
        <f t="shared" si="4"/>
        <v>BDGazipur</v>
      </c>
    </row>
    <row r="296">
      <c r="A296" s="0" t="s">
        <v>6106</v>
      </c>
      <c r="B296" s="0" t="s">
        <v>6107</v>
      </c>
      <c r="C296" s="0" t="str">
        <f t="shared" si="4"/>
        <v>BDKishoreganj</v>
      </c>
    </row>
    <row r="297">
      <c r="A297" s="0" t="s">
        <v>6108</v>
      </c>
      <c r="B297" s="0" t="s">
        <v>6109</v>
      </c>
      <c r="C297" s="0" t="str">
        <f t="shared" si="4"/>
        <v>BDManikganj</v>
      </c>
    </row>
    <row r="298">
      <c r="A298" s="0" t="s">
        <v>6110</v>
      </c>
      <c r="B298" s="0" t="s">
        <v>6111</v>
      </c>
      <c r="C298" s="0" t="str">
        <f t="shared" si="4"/>
        <v>BDMunshiganj</v>
      </c>
    </row>
    <row r="299">
      <c r="A299" s="0" t="s">
        <v>6112</v>
      </c>
      <c r="B299" s="0" t="s">
        <v>6113</v>
      </c>
      <c r="C299" s="0" t="str">
        <f t="shared" si="4"/>
        <v>BDMadaripur</v>
      </c>
    </row>
    <row r="300">
      <c r="A300" s="0" t="s">
        <v>6114</v>
      </c>
      <c r="B300" s="0" t="s">
        <v>6115</v>
      </c>
      <c r="C300" s="0" t="str">
        <f t="shared" si="4"/>
        <v>BDNarayanganj</v>
      </c>
    </row>
    <row r="301">
      <c r="A301" s="0" t="s">
        <v>6116</v>
      </c>
      <c r="B301" s="0" t="s">
        <v>6117</v>
      </c>
      <c r="C301" s="0" t="str">
        <f t="shared" si="4"/>
        <v>BDNarsingdi</v>
      </c>
    </row>
    <row r="302">
      <c r="A302" s="0" t="s">
        <v>6118</v>
      </c>
      <c r="B302" s="0" t="s">
        <v>6119</v>
      </c>
      <c r="C302" s="0" t="str">
        <f t="shared" si="4"/>
        <v>BDRajbari</v>
      </c>
    </row>
    <row r="303">
      <c r="A303" s="0" t="s">
        <v>6120</v>
      </c>
      <c r="B303" s="0" t="s">
        <v>6121</v>
      </c>
      <c r="C303" s="0" t="str">
        <f t="shared" si="4"/>
        <v>BDShariatpur</v>
      </c>
    </row>
    <row r="304">
      <c r="A304" s="0" t="s">
        <v>6122</v>
      </c>
      <c r="B304" s="0" t="s">
        <v>6123</v>
      </c>
      <c r="C304" s="0" t="str">
        <f t="shared" si="4"/>
        <v>BDTangail</v>
      </c>
    </row>
    <row r="305">
      <c r="A305" s="0" t="s">
        <v>6124</v>
      </c>
      <c r="B305" s="0" t="s">
        <v>6125</v>
      </c>
      <c r="C305" s="0" t="str">
        <f t="shared" si="4"/>
        <v>BDKhulna</v>
      </c>
    </row>
    <row r="306">
      <c r="A306" s="0" t="s">
        <v>6126</v>
      </c>
      <c r="B306" s="0" t="s">
        <v>6127</v>
      </c>
      <c r="C306" s="0" t="str">
        <f t="shared" si="4"/>
        <v>BDBagerhat</v>
      </c>
    </row>
    <row r="307">
      <c r="A307" s="0" t="s">
        <v>6128</v>
      </c>
      <c r="B307" s="0" t="s">
        <v>6129</v>
      </c>
      <c r="C307" s="0" t="str">
        <f t="shared" si="4"/>
        <v>BDChuadanga</v>
      </c>
    </row>
    <row r="308">
      <c r="A308" s="0" t="s">
        <v>6130</v>
      </c>
      <c r="B308" s="0" t="s">
        <v>6131</v>
      </c>
      <c r="C308" s="0" t="str">
        <f t="shared" si="4"/>
        <v>BDJessore</v>
      </c>
    </row>
    <row r="309">
      <c r="A309" s="0" t="s">
        <v>6132</v>
      </c>
      <c r="B309" s="0" t="s">
        <v>6133</v>
      </c>
      <c r="C309" s="0" t="str">
        <f t="shared" si="4"/>
        <v>BDJhenaidah</v>
      </c>
    </row>
    <row r="310">
      <c r="A310" s="0" t="s">
        <v>6134</v>
      </c>
      <c r="B310" s="0" t="s">
        <v>6125</v>
      </c>
      <c r="C310" s="0" t="str">
        <f t="shared" si="4"/>
        <v>BDKhulna</v>
      </c>
    </row>
    <row r="311">
      <c r="A311" s="0" t="s">
        <v>6135</v>
      </c>
      <c r="B311" s="0" t="s">
        <v>6136</v>
      </c>
      <c r="C311" s="0" t="str">
        <f t="shared" si="4"/>
        <v>BDKushtia</v>
      </c>
    </row>
    <row r="312">
      <c r="A312" s="0" t="s">
        <v>6137</v>
      </c>
      <c r="B312" s="0" t="s">
        <v>6138</v>
      </c>
      <c r="C312" s="0" t="str">
        <f t="shared" si="4"/>
        <v>BDMagura</v>
      </c>
    </row>
    <row r="313">
      <c r="A313" s="0" t="s">
        <v>6139</v>
      </c>
      <c r="B313" s="0" t="s">
        <v>6140</v>
      </c>
      <c r="C313" s="0" t="str">
        <f t="shared" si="4"/>
        <v>BDMeherpur</v>
      </c>
    </row>
    <row r="314">
      <c r="A314" s="0" t="s">
        <v>6141</v>
      </c>
      <c r="B314" s="0" t="s">
        <v>6142</v>
      </c>
      <c r="C314" s="0" t="str">
        <f t="shared" si="4"/>
        <v>BDNarail</v>
      </c>
    </row>
    <row r="315">
      <c r="A315" s="0" t="s">
        <v>6143</v>
      </c>
      <c r="B315" s="0" t="s">
        <v>6144</v>
      </c>
      <c r="C315" s="0" t="str">
        <f t="shared" si="4"/>
        <v>BDSatkhira</v>
      </c>
    </row>
    <row r="316">
      <c r="A316" s="0" t="s">
        <v>6145</v>
      </c>
      <c r="B316" s="0" t="s">
        <v>6146</v>
      </c>
      <c r="C316" s="0" t="str">
        <f t="shared" si="4"/>
        <v>BDRajshahi</v>
      </c>
    </row>
    <row r="317">
      <c r="A317" s="0" t="s">
        <v>6147</v>
      </c>
      <c r="B317" s="0" t="s">
        <v>6148</v>
      </c>
      <c r="C317" s="0" t="str">
        <f t="shared" si="4"/>
        <v>BDBogra</v>
      </c>
    </row>
    <row r="318">
      <c r="A318" s="0" t="s">
        <v>6149</v>
      </c>
      <c r="B318" s="0" t="s">
        <v>6150</v>
      </c>
      <c r="C318" s="0" t="str">
        <f t="shared" si="4"/>
        <v>BDJoypurhat</v>
      </c>
    </row>
    <row r="319">
      <c r="A319" s="0" t="s">
        <v>6151</v>
      </c>
      <c r="B319" s="0" t="s">
        <v>6152</v>
      </c>
      <c r="C319" s="0" t="str">
        <f t="shared" si="4"/>
        <v>BDNatore</v>
      </c>
    </row>
    <row r="320">
      <c r="A320" s="0" t="s">
        <v>6153</v>
      </c>
      <c r="B320" s="0" t="s">
        <v>6154</v>
      </c>
      <c r="C320" s="0" t="str">
        <f t="shared" si="4"/>
        <v>BDChapai Nawabganj</v>
      </c>
    </row>
    <row r="321">
      <c r="A321" s="0" t="s">
        <v>6155</v>
      </c>
      <c r="B321" s="0" t="s">
        <v>6156</v>
      </c>
      <c r="C321" s="0" t="str">
        <f t="shared" si="4"/>
        <v>BDNaogaon</v>
      </c>
    </row>
    <row r="322">
      <c r="A322" s="0" t="s">
        <v>6157</v>
      </c>
      <c r="B322" s="0" t="s">
        <v>6158</v>
      </c>
      <c r="C322" s="0" t="str">
        <f t="shared" si="4"/>
        <v>BDPabna</v>
      </c>
    </row>
    <row r="323">
      <c r="A323" s="0" t="s">
        <v>6159</v>
      </c>
      <c r="B323" s="0" t="s">
        <v>6146</v>
      </c>
      <c r="C323" s="0" t="str">
        <f ref="C323:C386" t="shared" si="5">LEFT(A323,2)&amp;B323</f>
        <v>BDRajshahi</v>
      </c>
    </row>
    <row r="324">
      <c r="A324" s="0" t="s">
        <v>6160</v>
      </c>
      <c r="B324" s="0" t="s">
        <v>6161</v>
      </c>
      <c r="C324" s="0" t="str">
        <f t="shared" si="5"/>
        <v>BDSirajganj</v>
      </c>
    </row>
    <row r="325">
      <c r="A325" s="0" t="s">
        <v>6162</v>
      </c>
      <c r="B325" s="0" t="s">
        <v>6163</v>
      </c>
      <c r="C325" s="0" t="str">
        <f t="shared" si="5"/>
        <v>BDRangpur</v>
      </c>
    </row>
    <row r="326">
      <c r="A326" s="0" t="s">
        <v>6164</v>
      </c>
      <c r="B326" s="0" t="s">
        <v>6165</v>
      </c>
      <c r="C326" s="0" t="str">
        <f t="shared" si="5"/>
        <v>BDDinajpur</v>
      </c>
    </row>
    <row r="327">
      <c r="A327" s="0" t="s">
        <v>6166</v>
      </c>
      <c r="B327" s="0" t="s">
        <v>6167</v>
      </c>
      <c r="C327" s="0" t="str">
        <f t="shared" si="5"/>
        <v>BDGaibandha</v>
      </c>
    </row>
    <row r="328">
      <c r="A328" s="0" t="s">
        <v>6168</v>
      </c>
      <c r="B328" s="0" t="s">
        <v>6169</v>
      </c>
      <c r="C328" s="0" t="str">
        <f t="shared" si="5"/>
        <v>BDKurigram</v>
      </c>
    </row>
    <row r="329">
      <c r="A329" s="0" t="s">
        <v>6170</v>
      </c>
      <c r="B329" s="0" t="s">
        <v>6171</v>
      </c>
      <c r="C329" s="0" t="str">
        <f t="shared" si="5"/>
        <v>BDLalmonirhat</v>
      </c>
    </row>
    <row r="330">
      <c r="A330" s="0" t="s">
        <v>6172</v>
      </c>
      <c r="B330" s="0" t="s">
        <v>6173</v>
      </c>
      <c r="C330" s="0" t="str">
        <f t="shared" si="5"/>
        <v>BDNilphamari</v>
      </c>
    </row>
    <row r="331">
      <c r="A331" s="0" t="s">
        <v>6174</v>
      </c>
      <c r="B331" s="0" t="s">
        <v>6175</v>
      </c>
      <c r="C331" s="0" t="str">
        <f t="shared" si="5"/>
        <v>BDPanchagarh</v>
      </c>
    </row>
    <row r="332">
      <c r="A332" s="0" t="s">
        <v>6176</v>
      </c>
      <c r="B332" s="0" t="s">
        <v>6163</v>
      </c>
      <c r="C332" s="0" t="str">
        <f t="shared" si="5"/>
        <v>BDRangpur</v>
      </c>
    </row>
    <row r="333">
      <c r="A333" s="0" t="s">
        <v>6177</v>
      </c>
      <c r="B333" s="0" t="s">
        <v>6178</v>
      </c>
      <c r="C333" s="0" t="str">
        <f t="shared" si="5"/>
        <v>BDThakurgaon</v>
      </c>
    </row>
    <row r="334">
      <c r="A334" s="0" t="s">
        <v>6179</v>
      </c>
      <c r="B334" s="0" t="s">
        <v>6180</v>
      </c>
      <c r="C334" s="0" t="str">
        <f t="shared" si="5"/>
        <v>BDSylhet</v>
      </c>
    </row>
    <row r="335">
      <c r="A335" s="0" t="s">
        <v>6181</v>
      </c>
      <c r="B335" s="0" t="s">
        <v>6182</v>
      </c>
      <c r="C335" s="0" t="str">
        <f t="shared" si="5"/>
        <v>BDHabiganj</v>
      </c>
    </row>
    <row r="336">
      <c r="A336" s="0" t="s">
        <v>6183</v>
      </c>
      <c r="B336" s="0" t="s">
        <v>6184</v>
      </c>
      <c r="C336" s="0" t="str">
        <f t="shared" si="5"/>
        <v>BDMoulvibazar</v>
      </c>
    </row>
    <row r="337">
      <c r="A337" s="0" t="s">
        <v>6185</v>
      </c>
      <c r="B337" s="0" t="s">
        <v>6180</v>
      </c>
      <c r="C337" s="0" t="str">
        <f t="shared" si="5"/>
        <v>BDSylhet</v>
      </c>
    </row>
    <row r="338">
      <c r="A338" s="0" t="s">
        <v>6186</v>
      </c>
      <c r="B338" s="0" t="s">
        <v>6187</v>
      </c>
      <c r="C338" s="0" t="str">
        <f t="shared" si="5"/>
        <v>BDSunamganj</v>
      </c>
    </row>
    <row r="339">
      <c r="A339" s="0" t="s">
        <v>6188</v>
      </c>
      <c r="B339" s="0" t="s">
        <v>6189</v>
      </c>
      <c r="C339" s="0" t="str">
        <f t="shared" si="5"/>
        <v>BDMymensingh</v>
      </c>
    </row>
    <row r="340">
      <c r="A340" s="0" t="s">
        <v>6190</v>
      </c>
      <c r="B340" s="0" t="s">
        <v>6191</v>
      </c>
      <c r="C340" s="0" t="str">
        <f t="shared" si="5"/>
        <v>BDJamalpur</v>
      </c>
    </row>
    <row r="341">
      <c r="A341" s="0" t="s">
        <v>6192</v>
      </c>
      <c r="B341" s="0" t="s">
        <v>6189</v>
      </c>
      <c r="C341" s="0" t="str">
        <f t="shared" si="5"/>
        <v>BDMymensingh</v>
      </c>
    </row>
    <row r="342">
      <c r="A342" s="0" t="s">
        <v>6193</v>
      </c>
      <c r="B342" s="0" t="s">
        <v>6194</v>
      </c>
      <c r="C342" s="0" t="str">
        <f t="shared" si="5"/>
        <v>BDNetrakona</v>
      </c>
    </row>
    <row r="343">
      <c r="A343" s="0" t="s">
        <v>6195</v>
      </c>
      <c r="B343" s="0" t="s">
        <v>6196</v>
      </c>
      <c r="C343" s="0" t="str">
        <f t="shared" si="5"/>
        <v>BDSherpur</v>
      </c>
    </row>
    <row r="344">
      <c r="A344" s="0" t="s">
        <v>6197</v>
      </c>
      <c r="B344" s="0" t="s">
        <v>6198</v>
      </c>
      <c r="C344" s="0" t="str">
        <f t="shared" si="5"/>
        <v>BEBruxelles-Capitale, Région de</v>
      </c>
    </row>
    <row r="345">
      <c r="A345" s="0" t="s">
        <v>6197</v>
      </c>
      <c r="B345" s="0" t="s">
        <v>6199</v>
      </c>
      <c r="C345" s="0" t="str">
        <f t="shared" si="5"/>
        <v>BEBrussels Hoofdstedelijk Gewest</v>
      </c>
    </row>
    <row r="346">
      <c r="A346" s="0" t="s">
        <v>6200</v>
      </c>
      <c r="B346" s="0" t="s">
        <v>6201</v>
      </c>
      <c r="C346" s="0" t="str">
        <f t="shared" si="5"/>
        <v>BEVlaams Gewest</v>
      </c>
    </row>
    <row r="347">
      <c r="A347" s="0" t="s">
        <v>6202</v>
      </c>
      <c r="B347" s="0" t="s">
        <v>1364</v>
      </c>
      <c r="C347" s="0" t="str">
        <f t="shared" si="5"/>
        <v>BEAntwerpen</v>
      </c>
    </row>
    <row r="348">
      <c r="A348" s="0" t="s">
        <v>6203</v>
      </c>
      <c r="B348" s="0" t="s">
        <v>6204</v>
      </c>
      <c r="C348" s="0" t="str">
        <f t="shared" si="5"/>
        <v>BEVlaams-Brabant</v>
      </c>
    </row>
    <row r="349">
      <c r="A349" s="0" t="s">
        <v>6205</v>
      </c>
      <c r="B349" s="0" t="s">
        <v>6206</v>
      </c>
      <c r="C349" s="0" t="str">
        <f t="shared" si="5"/>
        <v>BELimburg</v>
      </c>
    </row>
    <row r="350">
      <c r="A350" s="0" t="s">
        <v>6207</v>
      </c>
      <c r="B350" s="0" t="s">
        <v>6208</v>
      </c>
      <c r="C350" s="0" t="str">
        <f t="shared" si="5"/>
        <v>BEOost-Vlaanderen</v>
      </c>
    </row>
    <row r="351">
      <c r="A351" s="0" t="s">
        <v>6209</v>
      </c>
      <c r="B351" s="0" t="s">
        <v>6210</v>
      </c>
      <c r="C351" s="0" t="str">
        <f t="shared" si="5"/>
        <v>BEWest-Vlaanderen</v>
      </c>
    </row>
    <row r="352">
      <c r="A352" s="0" t="s">
        <v>6211</v>
      </c>
      <c r="B352" s="0" t="s">
        <v>6212</v>
      </c>
      <c r="C352" s="0" t="str">
        <f t="shared" si="5"/>
        <v>BEwallonne, Région</v>
      </c>
    </row>
    <row r="353">
      <c r="A353" s="0" t="s">
        <v>6213</v>
      </c>
      <c r="B353" s="0" t="s">
        <v>6214</v>
      </c>
      <c r="C353" s="0" t="str">
        <f t="shared" si="5"/>
        <v>BEBrabant wallon</v>
      </c>
    </row>
    <row r="354">
      <c r="A354" s="0" t="s">
        <v>6215</v>
      </c>
      <c r="B354" s="0" t="s">
        <v>6216</v>
      </c>
      <c r="C354" s="0" t="str">
        <f t="shared" si="5"/>
        <v>BEHainaut</v>
      </c>
    </row>
    <row r="355">
      <c r="A355" s="0" t="s">
        <v>6217</v>
      </c>
      <c r="B355" s="0" t="s">
        <v>6218</v>
      </c>
      <c r="C355" s="0" t="str">
        <f t="shared" si="5"/>
        <v>BELiège</v>
      </c>
    </row>
    <row r="356">
      <c r="A356" s="0" t="s">
        <v>6219</v>
      </c>
      <c r="B356" s="0" t="s">
        <v>6220</v>
      </c>
      <c r="C356" s="0" t="str">
        <f t="shared" si="5"/>
        <v>BELuxembourg</v>
      </c>
    </row>
    <row r="357">
      <c r="A357" s="0" t="s">
        <v>6221</v>
      </c>
      <c r="B357" s="0" t="s">
        <v>6222</v>
      </c>
      <c r="C357" s="0" t="str">
        <f t="shared" si="5"/>
        <v>BENamur</v>
      </c>
    </row>
    <row r="358">
      <c r="A358" s="0" t="s">
        <v>6223</v>
      </c>
      <c r="B358" s="0" t="s">
        <v>6224</v>
      </c>
      <c r="C358" s="0" t="str">
        <f t="shared" si="5"/>
        <v>BFBoucle du Mouhoun</v>
      </c>
    </row>
    <row r="359">
      <c r="A359" s="0" t="s">
        <v>6225</v>
      </c>
      <c r="B359" s="0" t="s">
        <v>6226</v>
      </c>
      <c r="C359" s="0" t="str">
        <f t="shared" si="5"/>
        <v>BFBalé</v>
      </c>
    </row>
    <row r="360">
      <c r="A360" s="0" t="s">
        <v>6227</v>
      </c>
      <c r="B360" s="0" t="s">
        <v>6228</v>
      </c>
      <c r="C360" s="0" t="str">
        <f t="shared" si="5"/>
        <v>BFBanwa</v>
      </c>
    </row>
    <row r="361">
      <c r="A361" s="0" t="s">
        <v>6229</v>
      </c>
      <c r="B361" s="0" t="s">
        <v>6230</v>
      </c>
      <c r="C361" s="0" t="str">
        <f t="shared" si="5"/>
        <v>BFKossi</v>
      </c>
    </row>
    <row r="362">
      <c r="A362" s="0" t="s">
        <v>6231</v>
      </c>
      <c r="B362" s="0" t="s">
        <v>6232</v>
      </c>
      <c r="C362" s="0" t="str">
        <f t="shared" si="5"/>
        <v>BFMouhoun</v>
      </c>
    </row>
    <row r="363">
      <c r="A363" s="0" t="s">
        <v>6233</v>
      </c>
      <c r="B363" s="0" t="s">
        <v>6234</v>
      </c>
      <c r="C363" s="0" t="str">
        <f t="shared" si="5"/>
        <v>BFNayala</v>
      </c>
    </row>
    <row r="364">
      <c r="A364" s="0" t="s">
        <v>6235</v>
      </c>
      <c r="B364" s="0" t="s">
        <v>6236</v>
      </c>
      <c r="C364" s="0" t="str">
        <f t="shared" si="5"/>
        <v>BFSourou</v>
      </c>
    </row>
    <row r="365">
      <c r="A365" s="0" t="s">
        <v>6237</v>
      </c>
      <c r="B365" s="0" t="s">
        <v>6238</v>
      </c>
      <c r="C365" s="0" t="str">
        <f t="shared" si="5"/>
        <v>BFCascades</v>
      </c>
    </row>
    <row r="366">
      <c r="A366" s="0" t="s">
        <v>6239</v>
      </c>
      <c r="B366" s="0" t="s">
        <v>6240</v>
      </c>
      <c r="C366" s="0" t="str">
        <f t="shared" si="5"/>
        <v>BFComoé</v>
      </c>
    </row>
    <row r="367">
      <c r="A367" s="0" t="s">
        <v>6241</v>
      </c>
      <c r="B367" s="0" t="s">
        <v>6242</v>
      </c>
      <c r="C367" s="0" t="str">
        <f t="shared" si="5"/>
        <v>BFLéraba</v>
      </c>
    </row>
    <row r="368">
      <c r="A368" s="0" t="s">
        <v>6243</v>
      </c>
      <c r="B368" s="0" t="s">
        <v>6244</v>
      </c>
      <c r="C368" s="0" t="str">
        <f t="shared" si="5"/>
        <v>BFCentre</v>
      </c>
    </row>
    <row r="369">
      <c r="A369" s="0" t="s">
        <v>6245</v>
      </c>
      <c r="B369" s="0" t="s">
        <v>6246</v>
      </c>
      <c r="C369" s="0" t="str">
        <f t="shared" si="5"/>
        <v>BFKadiogo</v>
      </c>
    </row>
    <row r="370">
      <c r="A370" s="0" t="s">
        <v>6247</v>
      </c>
      <c r="B370" s="0" t="s">
        <v>6248</v>
      </c>
      <c r="C370" s="0" t="str">
        <f t="shared" si="5"/>
        <v>BFCentre-Est</v>
      </c>
    </row>
    <row r="371">
      <c r="A371" s="0" t="s">
        <v>6249</v>
      </c>
      <c r="B371" s="0" t="s">
        <v>6250</v>
      </c>
      <c r="C371" s="0" t="str">
        <f t="shared" si="5"/>
        <v>BFBoulgou</v>
      </c>
    </row>
    <row r="372">
      <c r="A372" s="0" t="s">
        <v>6251</v>
      </c>
      <c r="B372" s="0" t="s">
        <v>6252</v>
      </c>
      <c r="C372" s="0" t="str">
        <f t="shared" si="5"/>
        <v>BFKoulpélogo</v>
      </c>
    </row>
    <row r="373">
      <c r="A373" s="0" t="s">
        <v>6253</v>
      </c>
      <c r="B373" s="0" t="s">
        <v>6254</v>
      </c>
      <c r="C373" s="0" t="str">
        <f t="shared" si="5"/>
        <v>BFKouritenga</v>
      </c>
    </row>
    <row r="374">
      <c r="A374" s="0" t="s">
        <v>6255</v>
      </c>
      <c r="B374" s="0" t="s">
        <v>6256</v>
      </c>
      <c r="C374" s="0" t="str">
        <f t="shared" si="5"/>
        <v>BFCentre-Nord</v>
      </c>
    </row>
    <row r="375">
      <c r="A375" s="0" t="s">
        <v>6257</v>
      </c>
      <c r="B375" s="0" t="s">
        <v>6258</v>
      </c>
      <c r="C375" s="0" t="str">
        <f t="shared" si="5"/>
        <v>BFBam</v>
      </c>
    </row>
    <row r="376">
      <c r="A376" s="0" t="s">
        <v>6259</v>
      </c>
      <c r="B376" s="0" t="s">
        <v>6260</v>
      </c>
      <c r="C376" s="0" t="str">
        <f t="shared" si="5"/>
        <v>BFNamentenga</v>
      </c>
    </row>
    <row r="377">
      <c r="A377" s="0" t="s">
        <v>6261</v>
      </c>
      <c r="B377" s="0" t="s">
        <v>6262</v>
      </c>
      <c r="C377" s="0" t="str">
        <f t="shared" si="5"/>
        <v>BFSanmatenga</v>
      </c>
    </row>
    <row r="378">
      <c r="A378" s="0" t="s">
        <v>6263</v>
      </c>
      <c r="B378" s="0" t="s">
        <v>6264</v>
      </c>
      <c r="C378" s="0" t="str">
        <f t="shared" si="5"/>
        <v>BFCentre-Ouest</v>
      </c>
    </row>
    <row r="379">
      <c r="A379" s="0" t="s">
        <v>6265</v>
      </c>
      <c r="B379" s="0" t="s">
        <v>6266</v>
      </c>
      <c r="C379" s="0" t="str">
        <f t="shared" si="5"/>
        <v>BFBoulkiemdé</v>
      </c>
    </row>
    <row r="380">
      <c r="A380" s="0" t="s">
        <v>6267</v>
      </c>
      <c r="B380" s="0" t="s">
        <v>6268</v>
      </c>
      <c r="C380" s="0" t="str">
        <f t="shared" si="5"/>
        <v>BFSissili</v>
      </c>
    </row>
    <row r="381">
      <c r="A381" s="0" t="s">
        <v>6269</v>
      </c>
      <c r="B381" s="0" t="s">
        <v>6270</v>
      </c>
      <c r="C381" s="0" t="str">
        <f t="shared" si="5"/>
        <v>BFSanguié</v>
      </c>
    </row>
    <row r="382">
      <c r="A382" s="0" t="s">
        <v>6271</v>
      </c>
      <c r="B382" s="0" t="s">
        <v>6272</v>
      </c>
      <c r="C382" s="0" t="str">
        <f t="shared" si="5"/>
        <v>BFZiro</v>
      </c>
    </row>
    <row r="383">
      <c r="A383" s="0" t="s">
        <v>6273</v>
      </c>
      <c r="B383" s="0" t="s">
        <v>6274</v>
      </c>
      <c r="C383" s="0" t="str">
        <f t="shared" si="5"/>
        <v>BFCentre-Sud</v>
      </c>
    </row>
    <row r="384">
      <c r="A384" s="0" t="s">
        <v>6275</v>
      </c>
      <c r="B384" s="0" t="s">
        <v>6276</v>
      </c>
      <c r="C384" s="0" t="str">
        <f t="shared" si="5"/>
        <v>BFBazèga</v>
      </c>
    </row>
    <row r="385">
      <c r="A385" s="0" t="s">
        <v>6277</v>
      </c>
      <c r="B385" s="0" t="s">
        <v>6278</v>
      </c>
      <c r="C385" s="0" t="str">
        <f t="shared" si="5"/>
        <v>BFNahouri</v>
      </c>
    </row>
    <row r="386">
      <c r="A386" s="0" t="s">
        <v>6279</v>
      </c>
      <c r="B386" s="0" t="s">
        <v>6280</v>
      </c>
      <c r="C386" s="0" t="str">
        <f t="shared" si="5"/>
        <v>BFZoundwéogo</v>
      </c>
    </row>
    <row r="387">
      <c r="A387" s="0" t="s">
        <v>6281</v>
      </c>
      <c r="B387" s="0" t="s">
        <v>6282</v>
      </c>
      <c r="C387" s="0" t="str">
        <f ref="C387:C450" t="shared" si="6">LEFT(A387,2)&amp;B387</f>
        <v>BFEst</v>
      </c>
    </row>
    <row r="388">
      <c r="A388" s="0" t="s">
        <v>6283</v>
      </c>
      <c r="B388" s="0" t="s">
        <v>6284</v>
      </c>
      <c r="C388" s="0" t="str">
        <f t="shared" si="6"/>
        <v>BFGnagna</v>
      </c>
    </row>
    <row r="389">
      <c r="A389" s="0" t="s">
        <v>6285</v>
      </c>
      <c r="B389" s="0" t="s">
        <v>6286</v>
      </c>
      <c r="C389" s="0" t="str">
        <f t="shared" si="6"/>
        <v>BFGourma</v>
      </c>
    </row>
    <row r="390">
      <c r="A390" s="0" t="s">
        <v>6287</v>
      </c>
      <c r="B390" s="0" t="s">
        <v>6288</v>
      </c>
      <c r="C390" s="0" t="str">
        <f t="shared" si="6"/>
        <v>BFKomondjari</v>
      </c>
    </row>
    <row r="391">
      <c r="A391" s="0" t="s">
        <v>6289</v>
      </c>
      <c r="B391" s="0" t="s">
        <v>6290</v>
      </c>
      <c r="C391" s="0" t="str">
        <f t="shared" si="6"/>
        <v>BFKompienga</v>
      </c>
    </row>
    <row r="392">
      <c r="A392" s="0" t="s">
        <v>6291</v>
      </c>
      <c r="B392" s="0" t="s">
        <v>6292</v>
      </c>
      <c r="C392" s="0" t="str">
        <f t="shared" si="6"/>
        <v>BFTapoa</v>
      </c>
    </row>
    <row r="393">
      <c r="A393" s="0" t="s">
        <v>6293</v>
      </c>
      <c r="B393" s="0" t="s">
        <v>6294</v>
      </c>
      <c r="C393" s="0" t="str">
        <f t="shared" si="6"/>
        <v>BFHauts-Bassins</v>
      </c>
    </row>
    <row r="394">
      <c r="A394" s="0" t="s">
        <v>6295</v>
      </c>
      <c r="B394" s="0" t="s">
        <v>6296</v>
      </c>
      <c r="C394" s="0" t="str">
        <f t="shared" si="6"/>
        <v>BFHouet</v>
      </c>
    </row>
    <row r="395">
      <c r="A395" s="0" t="s">
        <v>6297</v>
      </c>
      <c r="B395" s="0" t="s">
        <v>6298</v>
      </c>
      <c r="C395" s="0" t="str">
        <f t="shared" si="6"/>
        <v>BFKénédougou</v>
      </c>
    </row>
    <row r="396">
      <c r="A396" s="0" t="s">
        <v>6299</v>
      </c>
      <c r="B396" s="0" t="s">
        <v>6300</v>
      </c>
      <c r="C396" s="0" t="str">
        <f t="shared" si="6"/>
        <v>BFTuy</v>
      </c>
    </row>
    <row r="397">
      <c r="A397" s="0" t="s">
        <v>6301</v>
      </c>
      <c r="B397" s="0" t="s">
        <v>6302</v>
      </c>
      <c r="C397" s="0" t="str">
        <f t="shared" si="6"/>
        <v>BFNord</v>
      </c>
    </row>
    <row r="398">
      <c r="A398" s="0" t="s">
        <v>6303</v>
      </c>
      <c r="B398" s="0" t="s">
        <v>6304</v>
      </c>
      <c r="C398" s="0" t="str">
        <f t="shared" si="6"/>
        <v>BFLoroum</v>
      </c>
    </row>
    <row r="399">
      <c r="A399" s="0" t="s">
        <v>6305</v>
      </c>
      <c r="B399" s="0" t="s">
        <v>6306</v>
      </c>
      <c r="C399" s="0" t="str">
        <f t="shared" si="6"/>
        <v>BFPassoré</v>
      </c>
    </row>
    <row r="400">
      <c r="A400" s="0" t="s">
        <v>6307</v>
      </c>
      <c r="B400" s="0" t="s">
        <v>6308</v>
      </c>
      <c r="C400" s="0" t="str">
        <f t="shared" si="6"/>
        <v>BFYatenga</v>
      </c>
    </row>
    <row r="401">
      <c r="A401" s="0" t="s">
        <v>6309</v>
      </c>
      <c r="B401" s="0" t="s">
        <v>6310</v>
      </c>
      <c r="C401" s="0" t="str">
        <f t="shared" si="6"/>
        <v>BFZondoma</v>
      </c>
    </row>
    <row r="402">
      <c r="A402" s="0" t="s">
        <v>6311</v>
      </c>
      <c r="B402" s="0" t="s">
        <v>6312</v>
      </c>
      <c r="C402" s="0" t="str">
        <f t="shared" si="6"/>
        <v>BFPlateau-Central</v>
      </c>
    </row>
    <row r="403">
      <c r="A403" s="0" t="s">
        <v>6313</v>
      </c>
      <c r="B403" s="0" t="s">
        <v>6314</v>
      </c>
      <c r="C403" s="0" t="str">
        <f t="shared" si="6"/>
        <v>BFGanzourgou</v>
      </c>
    </row>
    <row r="404">
      <c r="A404" s="0" t="s">
        <v>6315</v>
      </c>
      <c r="B404" s="0" t="s">
        <v>6316</v>
      </c>
      <c r="C404" s="0" t="str">
        <f t="shared" si="6"/>
        <v>BFKourwéogo</v>
      </c>
    </row>
    <row r="405">
      <c r="A405" s="0" t="s">
        <v>6317</v>
      </c>
      <c r="B405" s="0" t="s">
        <v>6318</v>
      </c>
      <c r="C405" s="0" t="str">
        <f t="shared" si="6"/>
        <v>BFOubritenga</v>
      </c>
    </row>
    <row r="406">
      <c r="A406" s="0" t="s">
        <v>6319</v>
      </c>
      <c r="B406" s="0" t="s">
        <v>6320</v>
      </c>
      <c r="C406" s="0" t="str">
        <f t="shared" si="6"/>
        <v>BFSahel</v>
      </c>
    </row>
    <row r="407">
      <c r="A407" s="0" t="s">
        <v>6321</v>
      </c>
      <c r="B407" s="0" t="s">
        <v>6322</v>
      </c>
      <c r="C407" s="0" t="str">
        <f t="shared" si="6"/>
        <v>BFOudalan</v>
      </c>
    </row>
    <row r="408">
      <c r="A408" s="0" t="s">
        <v>6323</v>
      </c>
      <c r="B408" s="0" t="s">
        <v>6324</v>
      </c>
      <c r="C408" s="0" t="str">
        <f t="shared" si="6"/>
        <v>BFSéno</v>
      </c>
    </row>
    <row r="409">
      <c r="A409" s="0" t="s">
        <v>6325</v>
      </c>
      <c r="B409" s="0" t="s">
        <v>6326</v>
      </c>
      <c r="C409" s="0" t="str">
        <f t="shared" si="6"/>
        <v>BFSoum</v>
      </c>
    </row>
    <row r="410">
      <c r="A410" s="0" t="s">
        <v>6327</v>
      </c>
      <c r="B410" s="0" t="s">
        <v>6328</v>
      </c>
      <c r="C410" s="0" t="str">
        <f t="shared" si="6"/>
        <v>BFYagha</v>
      </c>
    </row>
    <row r="411">
      <c r="A411" s="0" t="s">
        <v>6329</v>
      </c>
      <c r="B411" s="0" t="s">
        <v>6330</v>
      </c>
      <c r="C411" s="0" t="str">
        <f t="shared" si="6"/>
        <v>BFSud-Ouest</v>
      </c>
    </row>
    <row r="412">
      <c r="A412" s="0" t="s">
        <v>6331</v>
      </c>
      <c r="B412" s="0" t="s">
        <v>6332</v>
      </c>
      <c r="C412" s="0" t="str">
        <f t="shared" si="6"/>
        <v>BFBougouriba</v>
      </c>
    </row>
    <row r="413">
      <c r="A413" s="0" t="s">
        <v>6333</v>
      </c>
      <c r="B413" s="0" t="s">
        <v>6334</v>
      </c>
      <c r="C413" s="0" t="str">
        <f t="shared" si="6"/>
        <v>BFIoba</v>
      </c>
    </row>
    <row r="414">
      <c r="A414" s="0" t="s">
        <v>6335</v>
      </c>
      <c r="B414" s="0" t="s">
        <v>6336</v>
      </c>
      <c r="C414" s="0" t="str">
        <f t="shared" si="6"/>
        <v>BFNoumbiel</v>
      </c>
    </row>
    <row r="415">
      <c r="A415" s="0" t="s">
        <v>6337</v>
      </c>
      <c r="B415" s="0" t="s">
        <v>6338</v>
      </c>
      <c r="C415" s="0" t="str">
        <f t="shared" si="6"/>
        <v>BFPoni</v>
      </c>
    </row>
    <row r="416">
      <c r="A416" s="0" t="s">
        <v>6339</v>
      </c>
      <c r="B416" s="0" t="s">
        <v>6340</v>
      </c>
      <c r="C416" s="0" t="str">
        <f t="shared" si="6"/>
        <v>BGBlagoevgrad</v>
      </c>
    </row>
    <row r="417">
      <c r="A417" s="0" t="s">
        <v>6341</v>
      </c>
      <c r="B417" s="0" t="s">
        <v>6342</v>
      </c>
      <c r="C417" s="0" t="str">
        <f t="shared" si="6"/>
        <v>BGBurgas</v>
      </c>
    </row>
    <row r="418">
      <c r="A418" s="0" t="s">
        <v>6343</v>
      </c>
      <c r="B418" s="0" t="s">
        <v>6344</v>
      </c>
      <c r="C418" s="0" t="str">
        <f t="shared" si="6"/>
        <v>BGVarna</v>
      </c>
    </row>
    <row r="419">
      <c r="A419" s="0" t="s">
        <v>6345</v>
      </c>
      <c r="B419" s="0" t="s">
        <v>6346</v>
      </c>
      <c r="C419" s="0" t="str">
        <f t="shared" si="6"/>
        <v>BGVeliko Tarnovo</v>
      </c>
    </row>
    <row r="420">
      <c r="A420" s="0" t="s">
        <v>6347</v>
      </c>
      <c r="B420" s="0" t="s">
        <v>6348</v>
      </c>
      <c r="C420" s="0" t="str">
        <f t="shared" si="6"/>
        <v>BGVidin</v>
      </c>
    </row>
    <row r="421">
      <c r="A421" s="0" t="s">
        <v>6349</v>
      </c>
      <c r="B421" s="0" t="s">
        <v>6350</v>
      </c>
      <c r="C421" s="0" t="str">
        <f t="shared" si="6"/>
        <v>BGVratsa</v>
      </c>
    </row>
    <row r="422">
      <c r="A422" s="0" t="s">
        <v>6351</v>
      </c>
      <c r="B422" s="0" t="s">
        <v>6352</v>
      </c>
      <c r="C422" s="0" t="str">
        <f t="shared" si="6"/>
        <v>BGGabrovo</v>
      </c>
    </row>
    <row r="423">
      <c r="A423" s="0" t="s">
        <v>6353</v>
      </c>
      <c r="B423" s="0" t="s">
        <v>6354</v>
      </c>
      <c r="C423" s="0" t="str">
        <f t="shared" si="6"/>
        <v>BGDobrich</v>
      </c>
    </row>
    <row r="424">
      <c r="A424" s="0" t="s">
        <v>6355</v>
      </c>
      <c r="B424" s="0" t="s">
        <v>6356</v>
      </c>
      <c r="C424" s="0" t="str">
        <f t="shared" si="6"/>
        <v>BGKardzhali</v>
      </c>
    </row>
    <row r="425">
      <c r="A425" s="0" t="s">
        <v>6357</v>
      </c>
      <c r="B425" s="0" t="s">
        <v>6358</v>
      </c>
      <c r="C425" s="0" t="str">
        <f t="shared" si="6"/>
        <v>BGKyustendil</v>
      </c>
    </row>
    <row r="426">
      <c r="A426" s="0" t="s">
        <v>6359</v>
      </c>
      <c r="B426" s="0" t="s">
        <v>6360</v>
      </c>
      <c r="C426" s="0" t="str">
        <f t="shared" si="6"/>
        <v>BGLovech</v>
      </c>
    </row>
    <row r="427">
      <c r="A427" s="0" t="s">
        <v>6361</v>
      </c>
      <c r="B427" s="0" t="s">
        <v>6362</v>
      </c>
      <c r="C427" s="0" t="str">
        <f t="shared" si="6"/>
        <v>BGMontana</v>
      </c>
    </row>
    <row r="428">
      <c r="A428" s="0" t="s">
        <v>6363</v>
      </c>
      <c r="B428" s="0" t="s">
        <v>6364</v>
      </c>
      <c r="C428" s="0" t="str">
        <f t="shared" si="6"/>
        <v>BGPazardzhik</v>
      </c>
    </row>
    <row r="429">
      <c r="A429" s="0" t="s">
        <v>6365</v>
      </c>
      <c r="B429" s="0" t="s">
        <v>6366</v>
      </c>
      <c r="C429" s="0" t="str">
        <f t="shared" si="6"/>
        <v>BGPernik</v>
      </c>
    </row>
    <row r="430">
      <c r="A430" s="0" t="s">
        <v>6367</v>
      </c>
      <c r="B430" s="0" t="s">
        <v>6368</v>
      </c>
      <c r="C430" s="0" t="str">
        <f t="shared" si="6"/>
        <v>BGPleven</v>
      </c>
    </row>
    <row r="431">
      <c r="A431" s="0" t="s">
        <v>6369</v>
      </c>
      <c r="B431" s="0" t="s">
        <v>6370</v>
      </c>
      <c r="C431" s="0" t="str">
        <f t="shared" si="6"/>
        <v>BGPlovdiv</v>
      </c>
    </row>
    <row r="432">
      <c r="A432" s="0" t="s">
        <v>6371</v>
      </c>
      <c r="B432" s="0" t="s">
        <v>6372</v>
      </c>
      <c r="C432" s="0" t="str">
        <f t="shared" si="6"/>
        <v>BGRazgrad</v>
      </c>
    </row>
    <row r="433">
      <c r="A433" s="0" t="s">
        <v>6373</v>
      </c>
      <c r="B433" s="0" t="s">
        <v>6374</v>
      </c>
      <c r="C433" s="0" t="str">
        <f t="shared" si="6"/>
        <v>BGRuse</v>
      </c>
    </row>
    <row r="434">
      <c r="A434" s="0" t="s">
        <v>6375</v>
      </c>
      <c r="B434" s="0" t="s">
        <v>6376</v>
      </c>
      <c r="C434" s="0" t="str">
        <f t="shared" si="6"/>
        <v>BGSilistra</v>
      </c>
    </row>
    <row r="435">
      <c r="A435" s="0" t="s">
        <v>6377</v>
      </c>
      <c r="B435" s="0" t="s">
        <v>6378</v>
      </c>
      <c r="C435" s="0" t="str">
        <f t="shared" si="6"/>
        <v>BGSliven</v>
      </c>
    </row>
    <row r="436">
      <c r="A436" s="0" t="s">
        <v>6379</v>
      </c>
      <c r="B436" s="0" t="s">
        <v>6380</v>
      </c>
      <c r="C436" s="0" t="str">
        <f t="shared" si="6"/>
        <v>BGSmolyan</v>
      </c>
    </row>
    <row r="437">
      <c r="A437" s="0" t="s">
        <v>6381</v>
      </c>
      <c r="B437" s="0" t="s">
        <v>6382</v>
      </c>
      <c r="C437" s="0" t="str">
        <f t="shared" si="6"/>
        <v>BGSofia (stolitsa)</v>
      </c>
    </row>
    <row r="438">
      <c r="A438" s="0" t="s">
        <v>6383</v>
      </c>
      <c r="B438" s="0" t="s">
        <v>6384</v>
      </c>
      <c r="C438" s="0" t="str">
        <f t="shared" si="6"/>
        <v>BGSofia</v>
      </c>
    </row>
    <row r="439">
      <c r="A439" s="0" t="s">
        <v>6385</v>
      </c>
      <c r="B439" s="0" t="s">
        <v>6386</v>
      </c>
      <c r="C439" s="0" t="str">
        <f t="shared" si="6"/>
        <v>BGStara Zagora</v>
      </c>
    </row>
    <row r="440">
      <c r="A440" s="0" t="s">
        <v>6387</v>
      </c>
      <c r="B440" s="0" t="s">
        <v>6388</v>
      </c>
      <c r="C440" s="0" t="str">
        <f t="shared" si="6"/>
        <v>BGTargovishte</v>
      </c>
    </row>
    <row r="441">
      <c r="A441" s="0" t="s">
        <v>6389</v>
      </c>
      <c r="B441" s="0" t="s">
        <v>6390</v>
      </c>
      <c r="C441" s="0" t="str">
        <f t="shared" si="6"/>
        <v>BGHaskovo</v>
      </c>
    </row>
    <row r="442">
      <c r="A442" s="0" t="s">
        <v>6391</v>
      </c>
      <c r="B442" s="0" t="s">
        <v>6392</v>
      </c>
      <c r="C442" s="0" t="str">
        <f t="shared" si="6"/>
        <v>BGShumen</v>
      </c>
    </row>
    <row r="443">
      <c r="A443" s="0" t="s">
        <v>6393</v>
      </c>
      <c r="B443" s="0" t="s">
        <v>6394</v>
      </c>
      <c r="C443" s="0" t="str">
        <f t="shared" si="6"/>
        <v>BGYambol</v>
      </c>
    </row>
    <row r="444">
      <c r="A444" s="0" t="s">
        <v>6395</v>
      </c>
      <c r="B444" s="0" t="s">
        <v>6396</v>
      </c>
      <c r="C444" s="0" t="str">
        <f t="shared" si="6"/>
        <v>BHAl ‘Āşimah</v>
      </c>
    </row>
    <row r="445">
      <c r="A445" s="0" t="s">
        <v>6397</v>
      </c>
      <c r="B445" s="0" t="s">
        <v>6398</v>
      </c>
      <c r="C445" s="0" t="str">
        <f t="shared" si="6"/>
        <v>BHAl Janūbīyah</v>
      </c>
    </row>
    <row r="446">
      <c r="A446" s="0" t="s">
        <v>6399</v>
      </c>
      <c r="B446" s="0" t="s">
        <v>6400</v>
      </c>
      <c r="C446" s="0" t="str">
        <f t="shared" si="6"/>
        <v>BHAl Muḩarraq</v>
      </c>
    </row>
    <row r="447">
      <c r="A447" s="0" t="s">
        <v>6401</v>
      </c>
      <c r="B447" s="0" t="s">
        <v>6402</v>
      </c>
      <c r="C447" s="0" t="str">
        <f t="shared" si="6"/>
        <v>BHAsh Shamālīyah</v>
      </c>
    </row>
    <row r="448">
      <c r="A448" s="0" t="s">
        <v>6403</v>
      </c>
      <c r="B448" s="0" t="s">
        <v>6404</v>
      </c>
      <c r="C448" s="0" t="str">
        <f t="shared" si="6"/>
        <v>BIBubanza</v>
      </c>
    </row>
    <row r="449">
      <c r="A449" s="0" t="s">
        <v>6403</v>
      </c>
      <c r="B449" s="0" t="s">
        <v>6404</v>
      </c>
      <c r="C449" s="0" t="str">
        <f t="shared" si="6"/>
        <v>BIBubanza</v>
      </c>
    </row>
    <row r="450">
      <c r="A450" s="0" t="s">
        <v>6405</v>
      </c>
      <c r="B450" s="0" t="s">
        <v>6406</v>
      </c>
      <c r="C450" s="0" t="str">
        <f t="shared" si="6"/>
        <v>BIBujumbura Rural</v>
      </c>
    </row>
    <row r="451">
      <c r="A451" s="0" t="s">
        <v>6405</v>
      </c>
      <c r="B451" s="0" t="s">
        <v>6406</v>
      </c>
      <c r="C451" s="0" t="str">
        <f ref="C451:C514" t="shared" si="7">LEFT(A451,2)&amp;B451</f>
        <v>BIBujumbura Rural</v>
      </c>
    </row>
    <row r="452">
      <c r="A452" s="0" t="s">
        <v>6407</v>
      </c>
      <c r="B452" s="0" t="s">
        <v>6408</v>
      </c>
      <c r="C452" s="0" t="str">
        <f t="shared" si="7"/>
        <v>BIBujumbura Mairie</v>
      </c>
    </row>
    <row r="453">
      <c r="A453" s="0" t="s">
        <v>6407</v>
      </c>
      <c r="B453" s="0" t="s">
        <v>6408</v>
      </c>
      <c r="C453" s="0" t="str">
        <f t="shared" si="7"/>
        <v>BIBujumbura Mairie</v>
      </c>
    </row>
    <row r="454">
      <c r="A454" s="0" t="s">
        <v>6409</v>
      </c>
      <c r="B454" s="0" t="s">
        <v>6410</v>
      </c>
      <c r="C454" s="0" t="str">
        <f t="shared" si="7"/>
        <v>BIBururi</v>
      </c>
    </row>
    <row r="455">
      <c r="A455" s="0" t="s">
        <v>6409</v>
      </c>
      <c r="B455" s="0" t="s">
        <v>6410</v>
      </c>
      <c r="C455" s="0" t="str">
        <f t="shared" si="7"/>
        <v>BIBururi</v>
      </c>
    </row>
    <row r="456">
      <c r="A456" s="0" t="s">
        <v>6411</v>
      </c>
      <c r="B456" s="0" t="s">
        <v>6412</v>
      </c>
      <c r="C456" s="0" t="str">
        <f t="shared" si="7"/>
        <v>BICankuzo</v>
      </c>
    </row>
    <row r="457">
      <c r="A457" s="0" t="s">
        <v>6411</v>
      </c>
      <c r="B457" s="0" t="s">
        <v>6412</v>
      </c>
      <c r="C457" s="0" t="str">
        <f t="shared" si="7"/>
        <v>BICankuzo</v>
      </c>
    </row>
    <row r="458">
      <c r="A458" s="0" t="s">
        <v>6413</v>
      </c>
      <c r="B458" s="0" t="s">
        <v>6414</v>
      </c>
      <c r="C458" s="0" t="str">
        <f t="shared" si="7"/>
        <v>BICibitoke</v>
      </c>
    </row>
    <row r="459">
      <c r="A459" s="0" t="s">
        <v>6413</v>
      </c>
      <c r="B459" s="0" t="s">
        <v>6414</v>
      </c>
      <c r="C459" s="0" t="str">
        <f t="shared" si="7"/>
        <v>BICibitoke</v>
      </c>
    </row>
    <row r="460">
      <c r="A460" s="0" t="s">
        <v>6415</v>
      </c>
      <c r="B460" s="0" t="s">
        <v>6416</v>
      </c>
      <c r="C460" s="0" t="str">
        <f t="shared" si="7"/>
        <v>BIGitega</v>
      </c>
    </row>
    <row r="461">
      <c r="A461" s="0" t="s">
        <v>6415</v>
      </c>
      <c r="B461" s="0" t="s">
        <v>6416</v>
      </c>
      <c r="C461" s="0" t="str">
        <f t="shared" si="7"/>
        <v>BIGitega</v>
      </c>
    </row>
    <row r="462">
      <c r="A462" s="0" t="s">
        <v>6417</v>
      </c>
      <c r="B462" s="0" t="s">
        <v>6418</v>
      </c>
      <c r="C462" s="0" t="str">
        <f t="shared" si="7"/>
        <v>BIKirundo</v>
      </c>
    </row>
    <row r="463">
      <c r="A463" s="0" t="s">
        <v>6417</v>
      </c>
      <c r="B463" s="0" t="s">
        <v>6418</v>
      </c>
      <c r="C463" s="0" t="str">
        <f t="shared" si="7"/>
        <v>BIKirundo</v>
      </c>
    </row>
    <row r="464">
      <c r="A464" s="0" t="s">
        <v>6419</v>
      </c>
      <c r="B464" s="0" t="s">
        <v>6420</v>
      </c>
      <c r="C464" s="0" t="str">
        <f t="shared" si="7"/>
        <v>BIKaruzi</v>
      </c>
    </row>
    <row r="465">
      <c r="A465" s="0" t="s">
        <v>6419</v>
      </c>
      <c r="B465" s="0" t="s">
        <v>6420</v>
      </c>
      <c r="C465" s="0" t="str">
        <f t="shared" si="7"/>
        <v>BIKaruzi</v>
      </c>
    </row>
    <row r="466">
      <c r="A466" s="0" t="s">
        <v>6421</v>
      </c>
      <c r="B466" s="0" t="s">
        <v>6422</v>
      </c>
      <c r="C466" s="0" t="str">
        <f t="shared" si="7"/>
        <v>BIKayanza</v>
      </c>
    </row>
    <row r="467">
      <c r="A467" s="0" t="s">
        <v>6421</v>
      </c>
      <c r="B467" s="0" t="s">
        <v>6422</v>
      </c>
      <c r="C467" s="0" t="str">
        <f t="shared" si="7"/>
        <v>BIKayanza</v>
      </c>
    </row>
    <row r="468">
      <c r="A468" s="0" t="s">
        <v>6423</v>
      </c>
      <c r="B468" s="0" t="s">
        <v>6424</v>
      </c>
      <c r="C468" s="0" t="str">
        <f t="shared" si="7"/>
        <v>BIMakamba</v>
      </c>
    </row>
    <row r="469">
      <c r="A469" s="0" t="s">
        <v>6423</v>
      </c>
      <c r="B469" s="0" t="s">
        <v>6424</v>
      </c>
      <c r="C469" s="0" t="str">
        <f t="shared" si="7"/>
        <v>BIMakamba</v>
      </c>
    </row>
    <row r="470">
      <c r="A470" s="0" t="s">
        <v>6425</v>
      </c>
      <c r="B470" s="0" t="s">
        <v>6426</v>
      </c>
      <c r="C470" s="0" t="str">
        <f t="shared" si="7"/>
        <v>BIMuramvya</v>
      </c>
    </row>
    <row r="471">
      <c r="A471" s="0" t="s">
        <v>6425</v>
      </c>
      <c r="B471" s="0" t="s">
        <v>6426</v>
      </c>
      <c r="C471" s="0" t="str">
        <f t="shared" si="7"/>
        <v>BIMuramvya</v>
      </c>
    </row>
    <row r="472">
      <c r="A472" s="0" t="s">
        <v>6427</v>
      </c>
      <c r="B472" s="0" t="s">
        <v>6428</v>
      </c>
      <c r="C472" s="0" t="str">
        <f t="shared" si="7"/>
        <v>BIMwaro</v>
      </c>
    </row>
    <row r="473">
      <c r="A473" s="0" t="s">
        <v>6427</v>
      </c>
      <c r="B473" s="0" t="s">
        <v>6428</v>
      </c>
      <c r="C473" s="0" t="str">
        <f t="shared" si="7"/>
        <v>BIMwaro</v>
      </c>
    </row>
    <row r="474">
      <c r="A474" s="0" t="s">
        <v>6429</v>
      </c>
      <c r="B474" s="0" t="s">
        <v>6430</v>
      </c>
      <c r="C474" s="0" t="str">
        <f t="shared" si="7"/>
        <v>BIMuyinga</v>
      </c>
    </row>
    <row r="475">
      <c r="A475" s="0" t="s">
        <v>6429</v>
      </c>
      <c r="B475" s="0" t="s">
        <v>6430</v>
      </c>
      <c r="C475" s="0" t="str">
        <f t="shared" si="7"/>
        <v>BIMuyinga</v>
      </c>
    </row>
    <row r="476">
      <c r="A476" s="0" t="s">
        <v>6431</v>
      </c>
      <c r="B476" s="0" t="s">
        <v>6432</v>
      </c>
      <c r="C476" s="0" t="str">
        <f t="shared" si="7"/>
        <v>BINgozi</v>
      </c>
    </row>
    <row r="477">
      <c r="A477" s="0" t="s">
        <v>6431</v>
      </c>
      <c r="B477" s="0" t="s">
        <v>6432</v>
      </c>
      <c r="C477" s="0" t="str">
        <f t="shared" si="7"/>
        <v>BINgozi</v>
      </c>
    </row>
    <row r="478">
      <c r="A478" s="0" t="s">
        <v>6433</v>
      </c>
      <c r="B478" s="0" t="s">
        <v>6434</v>
      </c>
      <c r="C478" s="0" t="str">
        <f t="shared" si="7"/>
        <v>BIRumonge</v>
      </c>
    </row>
    <row r="479">
      <c r="A479" s="0" t="s">
        <v>6433</v>
      </c>
      <c r="B479" s="0" t="s">
        <v>6434</v>
      </c>
      <c r="C479" s="0" t="str">
        <f t="shared" si="7"/>
        <v>BIRumonge</v>
      </c>
    </row>
    <row r="480">
      <c r="A480" s="0" t="s">
        <v>6435</v>
      </c>
      <c r="B480" s="0" t="s">
        <v>6436</v>
      </c>
      <c r="C480" s="0" t="str">
        <f t="shared" si="7"/>
        <v>BIRutana</v>
      </c>
    </row>
    <row r="481">
      <c r="A481" s="0" t="s">
        <v>6435</v>
      </c>
      <c r="B481" s="0" t="s">
        <v>6436</v>
      </c>
      <c r="C481" s="0" t="str">
        <f t="shared" si="7"/>
        <v>BIRutana</v>
      </c>
    </row>
    <row r="482">
      <c r="A482" s="0" t="s">
        <v>6437</v>
      </c>
      <c r="B482" s="0" t="s">
        <v>6438</v>
      </c>
      <c r="C482" s="0" t="str">
        <f t="shared" si="7"/>
        <v>BIRuyigi</v>
      </c>
    </row>
    <row r="483">
      <c r="A483" s="0" t="s">
        <v>6437</v>
      </c>
      <c r="B483" s="0" t="s">
        <v>6438</v>
      </c>
      <c r="C483" s="0" t="str">
        <f t="shared" si="7"/>
        <v>BIRuyigi</v>
      </c>
    </row>
    <row r="484">
      <c r="A484" s="0" t="s">
        <v>6439</v>
      </c>
      <c r="B484" s="0" t="s">
        <v>6440</v>
      </c>
      <c r="C484" s="0" t="str">
        <f t="shared" si="7"/>
        <v>BJAtacora</v>
      </c>
    </row>
    <row r="485">
      <c r="A485" s="0" t="s">
        <v>6441</v>
      </c>
      <c r="B485" s="0" t="s">
        <v>6442</v>
      </c>
      <c r="C485" s="0" t="str">
        <f t="shared" si="7"/>
        <v>BJAlibori</v>
      </c>
    </row>
    <row r="486">
      <c r="A486" s="0" t="s">
        <v>6443</v>
      </c>
      <c r="B486" s="0" t="s">
        <v>6444</v>
      </c>
      <c r="C486" s="0" t="str">
        <f t="shared" si="7"/>
        <v>BJAtlantique</v>
      </c>
    </row>
    <row r="487">
      <c r="A487" s="0" t="s">
        <v>6445</v>
      </c>
      <c r="B487" s="0" t="s">
        <v>6446</v>
      </c>
      <c r="C487" s="0" t="str">
        <f t="shared" si="7"/>
        <v>BJBorgou</v>
      </c>
    </row>
    <row r="488">
      <c r="A488" s="0" t="s">
        <v>6447</v>
      </c>
      <c r="B488" s="0" t="s">
        <v>6448</v>
      </c>
      <c r="C488" s="0" t="str">
        <f t="shared" si="7"/>
        <v>BJCollines</v>
      </c>
    </row>
    <row r="489">
      <c r="A489" s="0" t="s">
        <v>6449</v>
      </c>
      <c r="B489" s="0" t="s">
        <v>6450</v>
      </c>
      <c r="C489" s="0" t="str">
        <f t="shared" si="7"/>
        <v>BJDonga</v>
      </c>
    </row>
    <row r="490">
      <c r="A490" s="0" t="s">
        <v>6451</v>
      </c>
      <c r="B490" s="0" t="s">
        <v>6452</v>
      </c>
      <c r="C490" s="0" t="str">
        <f t="shared" si="7"/>
        <v>BJCouffo</v>
      </c>
    </row>
    <row r="491">
      <c r="A491" s="0" t="s">
        <v>6453</v>
      </c>
      <c r="B491" s="0" t="s">
        <v>6454</v>
      </c>
      <c r="C491" s="0" t="str">
        <f t="shared" si="7"/>
        <v>BJLittoral</v>
      </c>
    </row>
    <row r="492">
      <c r="A492" s="0" t="s">
        <v>6455</v>
      </c>
      <c r="B492" s="0" t="s">
        <v>6456</v>
      </c>
      <c r="C492" s="0" t="str">
        <f t="shared" si="7"/>
        <v>BJMono</v>
      </c>
    </row>
    <row r="493">
      <c r="A493" s="0" t="s">
        <v>6457</v>
      </c>
      <c r="B493" s="0" t="s">
        <v>6458</v>
      </c>
      <c r="C493" s="0" t="str">
        <f t="shared" si="7"/>
        <v>BJOuémé</v>
      </c>
    </row>
    <row r="494">
      <c r="A494" s="0" t="s">
        <v>6459</v>
      </c>
      <c r="B494" s="0" t="s">
        <v>6460</v>
      </c>
      <c r="C494" s="0" t="str">
        <f t="shared" si="7"/>
        <v>BJPlateau</v>
      </c>
    </row>
    <row r="495">
      <c r="A495" s="0" t="s">
        <v>6461</v>
      </c>
      <c r="B495" s="0" t="s">
        <v>6462</v>
      </c>
      <c r="C495" s="0" t="str">
        <f t="shared" si="7"/>
        <v>BJZou</v>
      </c>
    </row>
    <row r="496">
      <c r="A496" s="0" t="s">
        <v>6463</v>
      </c>
      <c r="B496" s="0" t="s">
        <v>6464</v>
      </c>
      <c r="C496" s="0" t="str">
        <f t="shared" si="7"/>
        <v>BNBelait</v>
      </c>
    </row>
    <row r="497">
      <c r="A497" s="0" t="s">
        <v>6463</v>
      </c>
      <c r="B497" s="0" t="s">
        <v>6464</v>
      </c>
      <c r="C497" s="0" t="str">
        <f t="shared" si="7"/>
        <v>BNBelait</v>
      </c>
    </row>
    <row r="498">
      <c r="A498" s="0" t="s">
        <v>6465</v>
      </c>
      <c r="B498" s="0" t="s">
        <v>6466</v>
      </c>
      <c r="C498" s="0" t="str">
        <f t="shared" si="7"/>
        <v>BNBrunei-Muara</v>
      </c>
    </row>
    <row r="499">
      <c r="A499" s="0" t="s">
        <v>6465</v>
      </c>
      <c r="B499" s="0" t="s">
        <v>6467</v>
      </c>
      <c r="C499" s="0" t="str">
        <f t="shared" si="7"/>
        <v>BNBrunei dan Muara</v>
      </c>
    </row>
    <row r="500">
      <c r="A500" s="0" t="s">
        <v>6468</v>
      </c>
      <c r="B500" s="0" t="s">
        <v>6469</v>
      </c>
      <c r="C500" s="0" t="str">
        <f t="shared" si="7"/>
        <v>BNTemburong</v>
      </c>
    </row>
    <row r="501">
      <c r="A501" s="0" t="s">
        <v>6468</v>
      </c>
      <c r="B501" s="0" t="s">
        <v>6469</v>
      </c>
      <c r="C501" s="0" t="str">
        <f t="shared" si="7"/>
        <v>BNTemburong</v>
      </c>
    </row>
    <row r="502">
      <c r="A502" s="0" t="s">
        <v>6470</v>
      </c>
      <c r="B502" s="0" t="s">
        <v>6471</v>
      </c>
      <c r="C502" s="0" t="str">
        <f t="shared" si="7"/>
        <v>BNTutong</v>
      </c>
    </row>
    <row r="503">
      <c r="A503" s="0" t="s">
        <v>6470</v>
      </c>
      <c r="B503" s="0" t="s">
        <v>6471</v>
      </c>
      <c r="C503" s="0" t="str">
        <f t="shared" si="7"/>
        <v>BNTutong</v>
      </c>
    </row>
    <row r="504">
      <c r="A504" s="0" t="s">
        <v>6472</v>
      </c>
      <c r="B504" s="0" t="s">
        <v>6473</v>
      </c>
      <c r="C504" s="0" t="str">
        <f t="shared" si="7"/>
        <v>BOEl Beni</v>
      </c>
    </row>
    <row r="505">
      <c r="A505" s="0" t="s">
        <v>6474</v>
      </c>
      <c r="B505" s="0" t="s">
        <v>6475</v>
      </c>
      <c r="C505" s="0" t="str">
        <f t="shared" si="7"/>
        <v>BOCochabamba</v>
      </c>
    </row>
    <row r="506">
      <c r="A506" s="0" t="s">
        <v>6476</v>
      </c>
      <c r="B506" s="0" t="s">
        <v>6477</v>
      </c>
      <c r="C506" s="0" t="str">
        <f t="shared" si="7"/>
        <v>BOChuquisaca</v>
      </c>
    </row>
    <row r="507">
      <c r="A507" s="0" t="s">
        <v>6478</v>
      </c>
      <c r="B507" s="0" t="s">
        <v>6479</v>
      </c>
      <c r="C507" s="0" t="str">
        <f t="shared" si="7"/>
        <v>BOLa Paz</v>
      </c>
    </row>
    <row r="508">
      <c r="A508" s="0" t="s">
        <v>6480</v>
      </c>
      <c r="B508" s="0" t="s">
        <v>6481</v>
      </c>
      <c r="C508" s="0" t="str">
        <f t="shared" si="7"/>
        <v>BOPando</v>
      </c>
    </row>
    <row r="509">
      <c r="A509" s="0" t="s">
        <v>6482</v>
      </c>
      <c r="B509" s="0" t="s">
        <v>1743</v>
      </c>
      <c r="C509" s="0" t="str">
        <f t="shared" si="7"/>
        <v>BOOruro</v>
      </c>
    </row>
    <row r="510">
      <c r="A510" s="0" t="s">
        <v>6483</v>
      </c>
      <c r="B510" s="0" t="s">
        <v>6484</v>
      </c>
      <c r="C510" s="0" t="str">
        <f t="shared" si="7"/>
        <v>BOPotosí</v>
      </c>
    </row>
    <row r="511">
      <c r="A511" s="0" t="s">
        <v>6485</v>
      </c>
      <c r="B511" s="0" t="s">
        <v>5852</v>
      </c>
      <c r="C511" s="0" t="str">
        <f t="shared" si="7"/>
        <v>BOSanta Cruz</v>
      </c>
    </row>
    <row r="512">
      <c r="A512" s="0" t="s">
        <v>6486</v>
      </c>
      <c r="B512" s="0" t="s">
        <v>6487</v>
      </c>
      <c r="C512" s="0" t="str">
        <f t="shared" si="7"/>
        <v>BOTarija</v>
      </c>
    </row>
    <row r="513">
      <c r="A513" s="0" t="s">
        <v>6488</v>
      </c>
      <c r="B513" s="0" t="s">
        <v>6489</v>
      </c>
      <c r="C513" s="0" t="str">
        <f t="shared" si="7"/>
        <v>BQBonaire</v>
      </c>
    </row>
    <row r="514">
      <c r="A514" s="0" t="s">
        <v>6488</v>
      </c>
      <c r="B514" s="0" t="s">
        <v>6489</v>
      </c>
      <c r="C514" s="0" t="str">
        <f t="shared" si="7"/>
        <v>BQBonaire</v>
      </c>
    </row>
    <row r="515">
      <c r="A515" s="0" t="s">
        <v>6488</v>
      </c>
      <c r="B515" s="0" t="s">
        <v>6490</v>
      </c>
      <c r="C515" s="0" t="str">
        <f ref="C515:C578" t="shared" si="8">LEFT(A515,2)&amp;B515</f>
        <v>BQBoneiru</v>
      </c>
    </row>
    <row r="516">
      <c r="A516" s="0" t="s">
        <v>6491</v>
      </c>
      <c r="B516" s="0" t="s">
        <v>6492</v>
      </c>
      <c r="C516" s="0" t="str">
        <f t="shared" si="8"/>
        <v>BQSaba</v>
      </c>
    </row>
    <row r="517">
      <c r="A517" s="0" t="s">
        <v>6491</v>
      </c>
      <c r="B517" s="0" t="s">
        <v>6492</v>
      </c>
      <c r="C517" s="0" t="str">
        <f t="shared" si="8"/>
        <v>BQSaba</v>
      </c>
    </row>
    <row r="518">
      <c r="A518" s="0" t="s">
        <v>6491</v>
      </c>
      <c r="B518" s="0" t="s">
        <v>6492</v>
      </c>
      <c r="C518" s="0" t="str">
        <f t="shared" si="8"/>
        <v>BQSaba</v>
      </c>
    </row>
    <row r="519">
      <c r="A519" s="0" t="s">
        <v>6493</v>
      </c>
      <c r="B519" s="0" t="s">
        <v>6494</v>
      </c>
      <c r="C519" s="0" t="str">
        <f t="shared" si="8"/>
        <v>BQSint Eustatius</v>
      </c>
    </row>
    <row r="520">
      <c r="A520" s="0" t="s">
        <v>6493</v>
      </c>
      <c r="B520" s="0" t="s">
        <v>6494</v>
      </c>
      <c r="C520" s="0" t="str">
        <f t="shared" si="8"/>
        <v>BQSint Eustatius</v>
      </c>
    </row>
    <row r="521">
      <c r="A521" s="0" t="s">
        <v>6493</v>
      </c>
      <c r="B521" s="0" t="s">
        <v>6494</v>
      </c>
      <c r="C521" s="0" t="str">
        <f t="shared" si="8"/>
        <v>BQSint Eustatius</v>
      </c>
    </row>
    <row r="522">
      <c r="A522" s="0" t="s">
        <v>6495</v>
      </c>
      <c r="B522" s="0" t="s">
        <v>6496</v>
      </c>
      <c r="C522" s="0" t="str">
        <f t="shared" si="8"/>
        <v>BRAcre</v>
      </c>
    </row>
    <row r="523">
      <c r="A523" s="0" t="s">
        <v>6497</v>
      </c>
      <c r="B523" s="0" t="s">
        <v>6498</v>
      </c>
      <c r="C523" s="0" t="str">
        <f t="shared" si="8"/>
        <v>BRAlagoas</v>
      </c>
    </row>
    <row r="524">
      <c r="A524" s="0" t="s">
        <v>6499</v>
      </c>
      <c r="B524" s="0" t="s">
        <v>1266</v>
      </c>
      <c r="C524" s="0" t="str">
        <f t="shared" si="8"/>
        <v>BRAmazonas</v>
      </c>
    </row>
    <row r="525">
      <c r="A525" s="0" t="s">
        <v>6500</v>
      </c>
      <c r="B525" s="0" t="s">
        <v>6501</v>
      </c>
      <c r="C525" s="0" t="str">
        <f t="shared" si="8"/>
        <v>BRAmapá</v>
      </c>
    </row>
    <row r="526">
      <c r="A526" s="0" t="s">
        <v>6502</v>
      </c>
      <c r="B526" s="0" t="s">
        <v>6503</v>
      </c>
      <c r="C526" s="0" t="str">
        <f t="shared" si="8"/>
        <v>BRBahia</v>
      </c>
    </row>
    <row r="527">
      <c r="A527" s="0" t="s">
        <v>6504</v>
      </c>
      <c r="B527" s="0" t="s">
        <v>6505</v>
      </c>
      <c r="C527" s="0" t="str">
        <f t="shared" si="8"/>
        <v>BRCeará</v>
      </c>
    </row>
    <row r="528">
      <c r="A528" s="0" t="s">
        <v>6506</v>
      </c>
      <c r="B528" s="0" t="s">
        <v>6507</v>
      </c>
      <c r="C528" s="0" t="str">
        <f t="shared" si="8"/>
        <v>BREspírito Santo</v>
      </c>
    </row>
    <row r="529">
      <c r="A529" s="0" t="s">
        <v>6508</v>
      </c>
      <c r="B529" s="0" t="s">
        <v>6509</v>
      </c>
      <c r="C529" s="0" t="str">
        <f t="shared" si="8"/>
        <v>BRGoiás</v>
      </c>
    </row>
    <row r="530">
      <c r="A530" s="0" t="s">
        <v>6510</v>
      </c>
      <c r="B530" s="0" t="s">
        <v>6511</v>
      </c>
      <c r="C530" s="0" t="str">
        <f t="shared" si="8"/>
        <v>BRMaranhão</v>
      </c>
    </row>
    <row r="531">
      <c r="A531" s="0" t="s">
        <v>6512</v>
      </c>
      <c r="B531" s="0" t="s">
        <v>1191</v>
      </c>
      <c r="C531" s="0" t="str">
        <f t="shared" si="8"/>
        <v>BRMinas Gerais</v>
      </c>
    </row>
    <row r="532">
      <c r="A532" s="0" t="s">
        <v>6513</v>
      </c>
      <c r="B532" s="0" t="s">
        <v>6514</v>
      </c>
      <c r="C532" s="0" t="str">
        <f t="shared" si="8"/>
        <v>BRMato Grosso do Sul</v>
      </c>
    </row>
    <row r="533">
      <c r="A533" s="0" t="s">
        <v>6515</v>
      </c>
      <c r="B533" s="0" t="s">
        <v>6516</v>
      </c>
      <c r="C533" s="0" t="str">
        <f t="shared" si="8"/>
        <v>BRMato Grosso</v>
      </c>
    </row>
    <row r="534">
      <c r="A534" s="0" t="s">
        <v>6517</v>
      </c>
      <c r="B534" s="0" t="s">
        <v>6518</v>
      </c>
      <c r="C534" s="0" t="str">
        <f t="shared" si="8"/>
        <v>BRPará</v>
      </c>
    </row>
    <row r="535">
      <c r="A535" s="0" t="s">
        <v>6519</v>
      </c>
      <c r="B535" s="0" t="s">
        <v>6520</v>
      </c>
      <c r="C535" s="0" t="str">
        <f t="shared" si="8"/>
        <v>BRParaíba</v>
      </c>
    </row>
    <row r="536">
      <c r="A536" s="0" t="s">
        <v>6521</v>
      </c>
      <c r="B536" s="0" t="s">
        <v>6522</v>
      </c>
      <c r="C536" s="0" t="str">
        <f t="shared" si="8"/>
        <v>BRPernambuco</v>
      </c>
    </row>
    <row r="537">
      <c r="A537" s="0" t="s">
        <v>6523</v>
      </c>
      <c r="B537" s="0" t="s">
        <v>6524</v>
      </c>
      <c r="C537" s="0" t="str">
        <f t="shared" si="8"/>
        <v>BRPiauí</v>
      </c>
    </row>
    <row r="538">
      <c r="A538" s="0" t="s">
        <v>6525</v>
      </c>
      <c r="B538" s="0" t="s">
        <v>6526</v>
      </c>
      <c r="C538" s="0" t="str">
        <f t="shared" si="8"/>
        <v>BRParaná</v>
      </c>
    </row>
    <row r="539">
      <c r="A539" s="0" t="s">
        <v>6527</v>
      </c>
      <c r="B539" s="0" t="s">
        <v>6528</v>
      </c>
      <c r="C539" s="0" t="str">
        <f t="shared" si="8"/>
        <v>BRRio de Janeiro</v>
      </c>
    </row>
    <row r="540">
      <c r="A540" s="0" t="s">
        <v>6529</v>
      </c>
      <c r="B540" s="0" t="s">
        <v>6530</v>
      </c>
      <c r="C540" s="0" t="str">
        <f t="shared" si="8"/>
        <v>BRRio Grande do Norte</v>
      </c>
    </row>
    <row r="541">
      <c r="A541" s="0" t="s">
        <v>6531</v>
      </c>
      <c r="B541" s="0" t="s">
        <v>1748</v>
      </c>
      <c r="C541" s="0" t="str">
        <f t="shared" si="8"/>
        <v>BRRondônia</v>
      </c>
    </row>
    <row r="542">
      <c r="A542" s="0" t="s">
        <v>6532</v>
      </c>
      <c r="B542" s="0" t="s">
        <v>6533</v>
      </c>
      <c r="C542" s="0" t="str">
        <f t="shared" si="8"/>
        <v>BRRoraima</v>
      </c>
    </row>
    <row r="543">
      <c r="A543" s="0" t="s">
        <v>6534</v>
      </c>
      <c r="B543" s="0" t="s">
        <v>6535</v>
      </c>
      <c r="C543" s="0" t="str">
        <f t="shared" si="8"/>
        <v>BRRio Grande do Sul</v>
      </c>
    </row>
    <row r="544">
      <c r="A544" s="0" t="s">
        <v>6536</v>
      </c>
      <c r="B544" s="0" t="s">
        <v>1720</v>
      </c>
      <c r="C544" s="0" t="str">
        <f t="shared" si="8"/>
        <v>BRSanta Catarina</v>
      </c>
    </row>
    <row r="545">
      <c r="A545" s="0" t="s">
        <v>6537</v>
      </c>
      <c r="B545" s="0" t="s">
        <v>6538</v>
      </c>
      <c r="C545" s="0" t="str">
        <f t="shared" si="8"/>
        <v>BRSergipe</v>
      </c>
    </row>
    <row r="546">
      <c r="A546" s="0" t="s">
        <v>6539</v>
      </c>
      <c r="B546" s="0" t="s">
        <v>1426</v>
      </c>
      <c r="C546" s="0" t="str">
        <f t="shared" si="8"/>
        <v>BRSão Paulo</v>
      </c>
    </row>
    <row r="547">
      <c r="A547" s="0" t="s">
        <v>6540</v>
      </c>
      <c r="B547" s="0" t="s">
        <v>6541</v>
      </c>
      <c r="C547" s="0" t="str">
        <f t="shared" si="8"/>
        <v>BRTocantins</v>
      </c>
    </row>
    <row r="548">
      <c r="A548" s="0" t="s">
        <v>6542</v>
      </c>
      <c r="B548" s="0" t="s">
        <v>6543</v>
      </c>
      <c r="C548" s="0" t="str">
        <f t="shared" si="8"/>
        <v>BRDistrito Federal</v>
      </c>
    </row>
    <row r="549">
      <c r="A549" s="0" t="s">
        <v>6544</v>
      </c>
      <c r="B549" s="0" t="s">
        <v>6545</v>
      </c>
      <c r="C549" s="0" t="str">
        <f t="shared" si="8"/>
        <v>BSAcklins</v>
      </c>
    </row>
    <row r="550">
      <c r="A550" s="0" t="s">
        <v>6546</v>
      </c>
      <c r="B550" s="0" t="s">
        <v>6547</v>
      </c>
      <c r="C550" s="0" t="str">
        <f t="shared" si="8"/>
        <v>BSBimini</v>
      </c>
    </row>
    <row r="551">
      <c r="A551" s="0" t="s">
        <v>6548</v>
      </c>
      <c r="B551" s="0" t="s">
        <v>6549</v>
      </c>
      <c r="C551" s="0" t="str">
        <f t="shared" si="8"/>
        <v>BSBlack Point</v>
      </c>
    </row>
    <row r="552">
      <c r="A552" s="0" t="s">
        <v>6550</v>
      </c>
      <c r="B552" s="0" t="s">
        <v>6551</v>
      </c>
      <c r="C552" s="0" t="str">
        <f t="shared" si="8"/>
        <v>BSBerry Islands</v>
      </c>
    </row>
    <row r="553">
      <c r="A553" s="0" t="s">
        <v>6552</v>
      </c>
      <c r="B553" s="0" t="s">
        <v>6553</v>
      </c>
      <c r="C553" s="0" t="str">
        <f t="shared" si="8"/>
        <v>BSCentral Eleuthera</v>
      </c>
    </row>
    <row r="554">
      <c r="A554" s="0" t="s">
        <v>6554</v>
      </c>
      <c r="B554" s="0" t="s">
        <v>6555</v>
      </c>
      <c r="C554" s="0" t="str">
        <f t="shared" si="8"/>
        <v>BSCat Island</v>
      </c>
    </row>
    <row r="555">
      <c r="A555" s="0" t="s">
        <v>6556</v>
      </c>
      <c r="B555" s="0" t="s">
        <v>6557</v>
      </c>
      <c r="C555" s="0" t="str">
        <f t="shared" si="8"/>
        <v>BSCrooked Island and Long Cay</v>
      </c>
    </row>
    <row r="556">
      <c r="A556" s="0" t="s">
        <v>6558</v>
      </c>
      <c r="B556" s="0" t="s">
        <v>6559</v>
      </c>
      <c r="C556" s="0" t="str">
        <f t="shared" si="8"/>
        <v>BSCentral Abaco</v>
      </c>
    </row>
    <row r="557">
      <c r="A557" s="0" t="s">
        <v>6560</v>
      </c>
      <c r="B557" s="0" t="s">
        <v>6561</v>
      </c>
      <c r="C557" s="0" t="str">
        <f t="shared" si="8"/>
        <v>BSCentral Andros</v>
      </c>
    </row>
    <row r="558">
      <c r="A558" s="0" t="s">
        <v>6562</v>
      </c>
      <c r="B558" s="0" t="s">
        <v>6563</v>
      </c>
      <c r="C558" s="0" t="str">
        <f t="shared" si="8"/>
        <v>BSEast Grand Bahama</v>
      </c>
    </row>
    <row r="559">
      <c r="A559" s="0" t="s">
        <v>6564</v>
      </c>
      <c r="B559" s="0" t="s">
        <v>6565</v>
      </c>
      <c r="C559" s="0" t="str">
        <f t="shared" si="8"/>
        <v>BSExuma</v>
      </c>
    </row>
    <row r="560">
      <c r="A560" s="0" t="s">
        <v>6566</v>
      </c>
      <c r="B560" s="0" t="s">
        <v>6567</v>
      </c>
      <c r="C560" s="0" t="str">
        <f t="shared" si="8"/>
        <v>BSCity of Freeport</v>
      </c>
    </row>
    <row r="561">
      <c r="A561" s="0" t="s">
        <v>6568</v>
      </c>
      <c r="B561" s="0" t="s">
        <v>6569</v>
      </c>
      <c r="C561" s="0" t="str">
        <f t="shared" si="8"/>
        <v>BSGrand Cay</v>
      </c>
    </row>
    <row r="562">
      <c r="A562" s="0" t="s">
        <v>6570</v>
      </c>
      <c r="B562" s="0" t="s">
        <v>6571</v>
      </c>
      <c r="C562" s="0" t="str">
        <f t="shared" si="8"/>
        <v>BSHarbour Island</v>
      </c>
    </row>
    <row r="563">
      <c r="A563" s="0" t="s">
        <v>6572</v>
      </c>
      <c r="B563" s="0" t="s">
        <v>6573</v>
      </c>
      <c r="C563" s="0" t="str">
        <f t="shared" si="8"/>
        <v>BSHope Town</v>
      </c>
    </row>
    <row r="564">
      <c r="A564" s="0" t="s">
        <v>6574</v>
      </c>
      <c r="B564" s="0" t="s">
        <v>6575</v>
      </c>
      <c r="C564" s="0" t="str">
        <f t="shared" si="8"/>
        <v>BSInagua</v>
      </c>
    </row>
    <row r="565">
      <c r="A565" s="0" t="s">
        <v>6576</v>
      </c>
      <c r="B565" s="0" t="s">
        <v>6577</v>
      </c>
      <c r="C565" s="0" t="str">
        <f t="shared" si="8"/>
        <v>BSLong Island</v>
      </c>
    </row>
    <row r="566">
      <c r="A566" s="0" t="s">
        <v>6578</v>
      </c>
      <c r="B566" s="0" t="s">
        <v>6579</v>
      </c>
      <c r="C566" s="0" t="str">
        <f t="shared" si="8"/>
        <v>BSMangrove Cay</v>
      </c>
    </row>
    <row r="567">
      <c r="A567" s="0" t="s">
        <v>6580</v>
      </c>
      <c r="B567" s="0" t="s">
        <v>6581</v>
      </c>
      <c r="C567" s="0" t="str">
        <f t="shared" si="8"/>
        <v>BSMayaguana</v>
      </c>
    </row>
    <row r="568">
      <c r="A568" s="0" t="s">
        <v>6582</v>
      </c>
      <c r="B568" s="0" t="s">
        <v>6583</v>
      </c>
      <c r="C568" s="0" t="str">
        <f t="shared" si="8"/>
        <v>BSMoore's Island</v>
      </c>
    </row>
    <row r="569">
      <c r="A569" s="0" t="s">
        <v>6584</v>
      </c>
      <c r="B569" s="0" t="s">
        <v>6585</v>
      </c>
      <c r="C569" s="0" t="str">
        <f t="shared" si="8"/>
        <v>BSNorth Eleuthera</v>
      </c>
    </row>
    <row r="570">
      <c r="A570" s="0" t="s">
        <v>6586</v>
      </c>
      <c r="B570" s="0" t="s">
        <v>6587</v>
      </c>
      <c r="C570" s="0" t="str">
        <f t="shared" si="8"/>
        <v>BSNorth Abaco</v>
      </c>
    </row>
    <row r="571">
      <c r="A571" s="0" t="s">
        <v>6588</v>
      </c>
      <c r="B571" s="0" t="s">
        <v>6589</v>
      </c>
      <c r="C571" s="0" t="str">
        <f t="shared" si="8"/>
        <v>BSNorth Andros</v>
      </c>
    </row>
    <row r="572">
      <c r="A572" s="0" t="s">
        <v>6590</v>
      </c>
      <c r="B572" s="0" t="s">
        <v>6591</v>
      </c>
      <c r="C572" s="0" t="str">
        <f t="shared" si="8"/>
        <v>BSRum Cay</v>
      </c>
    </row>
    <row r="573">
      <c r="A573" s="0" t="s">
        <v>6592</v>
      </c>
      <c r="B573" s="0" t="s">
        <v>6593</v>
      </c>
      <c r="C573" s="0" t="str">
        <f t="shared" si="8"/>
        <v>BSRagged Island</v>
      </c>
    </row>
    <row r="574">
      <c r="A574" s="0" t="s">
        <v>6594</v>
      </c>
      <c r="B574" s="0" t="s">
        <v>6595</v>
      </c>
      <c r="C574" s="0" t="str">
        <f t="shared" si="8"/>
        <v>BSSouth Andros</v>
      </c>
    </row>
    <row r="575">
      <c r="A575" s="0" t="s">
        <v>6596</v>
      </c>
      <c r="B575" s="0" t="s">
        <v>6597</v>
      </c>
      <c r="C575" s="0" t="str">
        <f t="shared" si="8"/>
        <v>BSSouth Eleuthera</v>
      </c>
    </row>
    <row r="576">
      <c r="A576" s="0" t="s">
        <v>6598</v>
      </c>
      <c r="B576" s="0" t="s">
        <v>6599</v>
      </c>
      <c r="C576" s="0" t="str">
        <f t="shared" si="8"/>
        <v>BSSouth Abaco</v>
      </c>
    </row>
    <row r="577">
      <c r="A577" s="0" t="s">
        <v>6600</v>
      </c>
      <c r="B577" s="0" t="s">
        <v>6601</v>
      </c>
      <c r="C577" s="0" t="str">
        <f t="shared" si="8"/>
        <v>BSSan Salvador</v>
      </c>
    </row>
    <row r="578">
      <c r="A578" s="0" t="s">
        <v>6602</v>
      </c>
      <c r="B578" s="0" t="s">
        <v>6603</v>
      </c>
      <c r="C578" s="0" t="str">
        <f t="shared" si="8"/>
        <v>BSSpanish Wells</v>
      </c>
    </row>
    <row r="579">
      <c r="A579" s="0" t="s">
        <v>6604</v>
      </c>
      <c r="B579" s="0" t="s">
        <v>6605</v>
      </c>
      <c r="C579" s="0" t="str">
        <f ref="C579:C642" t="shared" si="9">LEFT(A579,2)&amp;B579</f>
        <v>BSWest Grand Bahama</v>
      </c>
    </row>
    <row r="580">
      <c r="A580" s="0" t="s">
        <v>6606</v>
      </c>
      <c r="B580" s="0" t="s">
        <v>6607</v>
      </c>
      <c r="C580" s="0" t="str">
        <f t="shared" si="9"/>
        <v>BSNew Providence</v>
      </c>
    </row>
    <row r="581">
      <c r="A581" s="0" t="s">
        <v>6608</v>
      </c>
      <c r="B581" s="0" t="s">
        <v>6609</v>
      </c>
      <c r="C581" s="0" t="str">
        <f t="shared" si="9"/>
        <v>BTParo</v>
      </c>
    </row>
    <row r="582">
      <c r="A582" s="0" t="s">
        <v>6610</v>
      </c>
      <c r="B582" s="0" t="s">
        <v>6611</v>
      </c>
      <c r="C582" s="0" t="str">
        <f t="shared" si="9"/>
        <v>BTChhukha</v>
      </c>
    </row>
    <row r="583">
      <c r="A583" s="0" t="s">
        <v>6612</v>
      </c>
      <c r="B583" s="0" t="s">
        <v>6613</v>
      </c>
      <c r="C583" s="0" t="str">
        <f t="shared" si="9"/>
        <v>BTHaa</v>
      </c>
    </row>
    <row r="584">
      <c r="A584" s="0" t="s">
        <v>6614</v>
      </c>
      <c r="B584" s="0" t="s">
        <v>6615</v>
      </c>
      <c r="C584" s="0" t="str">
        <f t="shared" si="9"/>
        <v>BTSamtse</v>
      </c>
    </row>
    <row r="585">
      <c r="A585" s="0" t="s">
        <v>6616</v>
      </c>
      <c r="B585" s="0" t="s">
        <v>6617</v>
      </c>
      <c r="C585" s="0" t="str">
        <f t="shared" si="9"/>
        <v>BTThimphu</v>
      </c>
    </row>
    <row r="586">
      <c r="A586" s="0" t="s">
        <v>6618</v>
      </c>
      <c r="B586" s="0" t="s">
        <v>6619</v>
      </c>
      <c r="C586" s="0" t="str">
        <f t="shared" si="9"/>
        <v>BTTsirang</v>
      </c>
    </row>
    <row r="587">
      <c r="A587" s="0" t="s">
        <v>6620</v>
      </c>
      <c r="B587" s="0" t="s">
        <v>6621</v>
      </c>
      <c r="C587" s="0" t="str">
        <f t="shared" si="9"/>
        <v>BTDagana</v>
      </c>
    </row>
    <row r="588">
      <c r="A588" s="0" t="s">
        <v>6622</v>
      </c>
      <c r="B588" s="0" t="s">
        <v>6623</v>
      </c>
      <c r="C588" s="0" t="str">
        <f t="shared" si="9"/>
        <v>BTPunakha</v>
      </c>
    </row>
    <row r="589">
      <c r="A589" s="0" t="s">
        <v>6624</v>
      </c>
      <c r="B589" s="0" t="s">
        <v>6625</v>
      </c>
      <c r="C589" s="0" t="str">
        <f t="shared" si="9"/>
        <v>BTWangdue Phodrang</v>
      </c>
    </row>
    <row r="590">
      <c r="A590" s="0" t="s">
        <v>6626</v>
      </c>
      <c r="B590" s="0" t="s">
        <v>6627</v>
      </c>
      <c r="C590" s="0" t="str">
        <f t="shared" si="9"/>
        <v>BTSarpang</v>
      </c>
    </row>
    <row r="591">
      <c r="A591" s="0" t="s">
        <v>6628</v>
      </c>
      <c r="B591" s="0" t="s">
        <v>6629</v>
      </c>
      <c r="C591" s="0" t="str">
        <f t="shared" si="9"/>
        <v>BTTrongsa</v>
      </c>
    </row>
    <row r="592">
      <c r="A592" s="0" t="s">
        <v>6630</v>
      </c>
      <c r="B592" s="0" t="s">
        <v>6631</v>
      </c>
      <c r="C592" s="0" t="str">
        <f t="shared" si="9"/>
        <v>BTBumthang</v>
      </c>
    </row>
    <row r="593">
      <c r="A593" s="0" t="s">
        <v>6632</v>
      </c>
      <c r="B593" s="0" t="s">
        <v>6633</v>
      </c>
      <c r="C593" s="0" t="str">
        <f t="shared" si="9"/>
        <v>BTZhemgang</v>
      </c>
    </row>
    <row r="594">
      <c r="A594" s="0" t="s">
        <v>6634</v>
      </c>
      <c r="B594" s="0" t="s">
        <v>6635</v>
      </c>
      <c r="C594" s="0" t="str">
        <f t="shared" si="9"/>
        <v>BTTrashigang</v>
      </c>
    </row>
    <row r="595">
      <c r="A595" s="0" t="s">
        <v>6636</v>
      </c>
      <c r="B595" s="0" t="s">
        <v>6637</v>
      </c>
      <c r="C595" s="0" t="str">
        <f t="shared" si="9"/>
        <v>BTMonggar</v>
      </c>
    </row>
    <row r="596">
      <c r="A596" s="0" t="s">
        <v>6638</v>
      </c>
      <c r="B596" s="0" t="s">
        <v>6639</v>
      </c>
      <c r="C596" s="0" t="str">
        <f t="shared" si="9"/>
        <v>BTPemagatshel</v>
      </c>
    </row>
    <row r="597">
      <c r="A597" s="0" t="s">
        <v>6640</v>
      </c>
      <c r="B597" s="0" t="s">
        <v>6641</v>
      </c>
      <c r="C597" s="0" t="str">
        <f t="shared" si="9"/>
        <v>BTLhuentse</v>
      </c>
    </row>
    <row r="598">
      <c r="A598" s="0" t="s">
        <v>6642</v>
      </c>
      <c r="B598" s="0" t="s">
        <v>6643</v>
      </c>
      <c r="C598" s="0" t="str">
        <f t="shared" si="9"/>
        <v>BTSamdrup Jongkhar</v>
      </c>
    </row>
    <row r="599">
      <c r="A599" s="0" t="s">
        <v>6644</v>
      </c>
      <c r="B599" s="0" t="s">
        <v>6645</v>
      </c>
      <c r="C599" s="0" t="str">
        <f t="shared" si="9"/>
        <v>BTGasa</v>
      </c>
    </row>
    <row r="600">
      <c r="A600" s="0" t="s">
        <v>6646</v>
      </c>
      <c r="B600" s="0" t="s">
        <v>6647</v>
      </c>
      <c r="C600" s="0" t="str">
        <f t="shared" si="9"/>
        <v>BTTrashi Yangtse</v>
      </c>
    </row>
    <row r="601">
      <c r="A601" s="0" t="s">
        <v>6648</v>
      </c>
      <c r="B601" s="0" t="s">
        <v>6649</v>
      </c>
      <c r="C601" s="0" t="str">
        <f t="shared" si="9"/>
        <v>BWCentral</v>
      </c>
    </row>
    <row r="602">
      <c r="A602" s="0" t="s">
        <v>6650</v>
      </c>
      <c r="B602" s="0" t="s">
        <v>6651</v>
      </c>
      <c r="C602" s="0" t="str">
        <f t="shared" si="9"/>
        <v>BWChobe</v>
      </c>
    </row>
    <row r="603">
      <c r="A603" s="0" t="s">
        <v>6652</v>
      </c>
      <c r="B603" s="0" t="s">
        <v>6653</v>
      </c>
      <c r="C603" s="0" t="str">
        <f t="shared" si="9"/>
        <v>BWGhanzi</v>
      </c>
    </row>
    <row r="604">
      <c r="A604" s="0" t="s">
        <v>6654</v>
      </c>
      <c r="B604" s="0" t="s">
        <v>6655</v>
      </c>
      <c r="C604" s="0" t="str">
        <f t="shared" si="9"/>
        <v>BWKgalagadi</v>
      </c>
    </row>
    <row r="605">
      <c r="A605" s="0" t="s">
        <v>6656</v>
      </c>
      <c r="B605" s="0" t="s">
        <v>6657</v>
      </c>
      <c r="C605" s="0" t="str">
        <f t="shared" si="9"/>
        <v>BWKgatleng</v>
      </c>
    </row>
    <row r="606">
      <c r="A606" s="0" t="s">
        <v>6658</v>
      </c>
      <c r="B606" s="0" t="s">
        <v>6659</v>
      </c>
      <c r="C606" s="0" t="str">
        <f t="shared" si="9"/>
        <v>BWKweneng</v>
      </c>
    </row>
    <row r="607">
      <c r="A607" s="0" t="s">
        <v>6660</v>
      </c>
      <c r="B607" s="0" t="s">
        <v>6661</v>
      </c>
      <c r="C607" s="0" t="str">
        <f t="shared" si="9"/>
        <v>BWNorth East</v>
      </c>
    </row>
    <row r="608">
      <c r="A608" s="0" t="s">
        <v>6662</v>
      </c>
      <c r="B608" s="0" t="s">
        <v>6663</v>
      </c>
      <c r="C608" s="0" t="str">
        <f t="shared" si="9"/>
        <v>BWNorth West</v>
      </c>
    </row>
    <row r="609">
      <c r="A609" s="0" t="s">
        <v>6664</v>
      </c>
      <c r="B609" s="0" t="s">
        <v>6665</v>
      </c>
      <c r="C609" s="0" t="str">
        <f t="shared" si="9"/>
        <v>BWSouth East</v>
      </c>
    </row>
    <row r="610">
      <c r="A610" s="0" t="s">
        <v>6666</v>
      </c>
      <c r="B610" s="0" t="s">
        <v>6667</v>
      </c>
      <c r="C610" s="0" t="str">
        <f t="shared" si="9"/>
        <v>BWSouthern</v>
      </c>
    </row>
    <row r="611">
      <c r="A611" s="0" t="s">
        <v>6668</v>
      </c>
      <c r="B611" s="0" t="s">
        <v>6669</v>
      </c>
      <c r="C611" s="0" t="str">
        <f t="shared" si="9"/>
        <v>BWJwaneng</v>
      </c>
    </row>
    <row r="612">
      <c r="A612" s="0" t="s">
        <v>6670</v>
      </c>
      <c r="B612" s="0" t="s">
        <v>6671</v>
      </c>
      <c r="C612" s="0" t="str">
        <f t="shared" si="9"/>
        <v>BWLobatse</v>
      </c>
    </row>
    <row r="613">
      <c r="A613" s="0" t="s">
        <v>6672</v>
      </c>
      <c r="B613" s="0" t="s">
        <v>6673</v>
      </c>
      <c r="C613" s="0" t="str">
        <f t="shared" si="9"/>
        <v>BWSelibe Phikwe</v>
      </c>
    </row>
    <row r="614">
      <c r="A614" s="0" t="s">
        <v>6674</v>
      </c>
      <c r="B614" s="0" t="s">
        <v>6675</v>
      </c>
      <c r="C614" s="0" t="str">
        <f t="shared" si="9"/>
        <v>BWSowa Town</v>
      </c>
    </row>
    <row r="615">
      <c r="A615" s="0" t="s">
        <v>6676</v>
      </c>
      <c r="B615" s="0" t="s">
        <v>6677</v>
      </c>
      <c r="C615" s="0" t="str">
        <f t="shared" si="9"/>
        <v>BWFrancistown</v>
      </c>
    </row>
    <row r="616">
      <c r="A616" s="0" t="s">
        <v>6678</v>
      </c>
      <c r="B616" s="0" t="s">
        <v>6679</v>
      </c>
      <c r="C616" s="0" t="str">
        <f t="shared" si="9"/>
        <v>BWGaborone</v>
      </c>
    </row>
    <row r="617">
      <c r="A617" s="0" t="s">
        <v>6680</v>
      </c>
      <c r="B617" s="0" t="s">
        <v>6681</v>
      </c>
      <c r="C617" s="0" t="str">
        <f t="shared" si="9"/>
        <v>BYHorad Minsk</v>
      </c>
    </row>
    <row r="618">
      <c r="A618" s="0" t="s">
        <v>6680</v>
      </c>
      <c r="B618" s="0" t="s">
        <v>6681</v>
      </c>
      <c r="C618" s="0" t="str">
        <f t="shared" si="9"/>
        <v>BYHorad Minsk</v>
      </c>
    </row>
    <row r="619">
      <c r="A619" s="0" t="s">
        <v>6680</v>
      </c>
      <c r="B619" s="0" t="s">
        <v>6682</v>
      </c>
      <c r="C619" s="0" t="str">
        <f t="shared" si="9"/>
        <v>BYGorod Minsk</v>
      </c>
    </row>
    <row r="620">
      <c r="A620" s="0" t="s">
        <v>6680</v>
      </c>
      <c r="B620" s="0" t="s">
        <v>6682</v>
      </c>
      <c r="C620" s="0" t="str">
        <f t="shared" si="9"/>
        <v>BYGorod Minsk</v>
      </c>
    </row>
    <row r="621">
      <c r="A621" s="0" t="s">
        <v>6683</v>
      </c>
      <c r="B621" s="0" t="s">
        <v>6684</v>
      </c>
      <c r="C621" s="0" t="str">
        <f t="shared" si="9"/>
        <v>BYBresckaja voblasć</v>
      </c>
    </row>
    <row r="622">
      <c r="A622" s="0" t="s">
        <v>6683</v>
      </c>
      <c r="B622" s="0" t="s">
        <v>6685</v>
      </c>
      <c r="C622" s="0" t="str">
        <f t="shared" si="9"/>
        <v>BYBrestskaya voblasts'</v>
      </c>
    </row>
    <row r="623">
      <c r="A623" s="0" t="s">
        <v>6683</v>
      </c>
      <c r="B623" s="0" t="s">
        <v>6686</v>
      </c>
      <c r="C623" s="0" t="str">
        <f t="shared" si="9"/>
        <v>BYBrestskaya oblast'</v>
      </c>
    </row>
    <row r="624">
      <c r="A624" s="0" t="s">
        <v>6683</v>
      </c>
      <c r="B624" s="0" t="s">
        <v>6687</v>
      </c>
      <c r="C624" s="0" t="str">
        <f t="shared" si="9"/>
        <v>BYBrestskaja oblast'</v>
      </c>
    </row>
    <row r="625">
      <c r="A625" s="0" t="s">
        <v>6688</v>
      </c>
      <c r="B625" s="0" t="s">
        <v>6689</v>
      </c>
      <c r="C625" s="0" t="str">
        <f t="shared" si="9"/>
        <v>BYHomieĺskaja voblasć</v>
      </c>
    </row>
    <row r="626">
      <c r="A626" s="0" t="s">
        <v>6688</v>
      </c>
      <c r="B626" s="0" t="s">
        <v>6690</v>
      </c>
      <c r="C626" s="0" t="str">
        <f t="shared" si="9"/>
        <v>BYHomyel'skaya voblasts'</v>
      </c>
    </row>
    <row r="627">
      <c r="A627" s="0" t="s">
        <v>6688</v>
      </c>
      <c r="B627" s="0" t="s">
        <v>6691</v>
      </c>
      <c r="C627" s="0" t="str">
        <f t="shared" si="9"/>
        <v>BYGomel'skaja oblast'</v>
      </c>
    </row>
    <row r="628">
      <c r="A628" s="0" t="s">
        <v>6688</v>
      </c>
      <c r="B628" s="0" t="s">
        <v>6692</v>
      </c>
      <c r="C628" s="0" t="str">
        <f t="shared" si="9"/>
        <v>BYGomel'skaya oblast'</v>
      </c>
    </row>
    <row r="629">
      <c r="A629" s="0" t="s">
        <v>6693</v>
      </c>
      <c r="B629" s="0" t="s">
        <v>6694</v>
      </c>
      <c r="C629" s="0" t="str">
        <f t="shared" si="9"/>
        <v>BYHrodzenskaya voblasts'</v>
      </c>
    </row>
    <row r="630">
      <c r="A630" s="0" t="s">
        <v>6693</v>
      </c>
      <c r="B630" s="0" t="s">
        <v>6695</v>
      </c>
      <c r="C630" s="0" t="str">
        <f t="shared" si="9"/>
        <v>BYHrodzienskaja voblasć</v>
      </c>
    </row>
    <row r="631">
      <c r="A631" s="0" t="s">
        <v>6693</v>
      </c>
      <c r="B631" s="0" t="s">
        <v>6696</v>
      </c>
      <c r="C631" s="0" t="str">
        <f t="shared" si="9"/>
        <v>BYGrodnenskaja oblast'</v>
      </c>
    </row>
    <row r="632">
      <c r="A632" s="0" t="s">
        <v>6693</v>
      </c>
      <c r="B632" s="0" t="s">
        <v>6697</v>
      </c>
      <c r="C632" s="0" t="str">
        <f t="shared" si="9"/>
        <v>BYGrodnenskaya oblast'</v>
      </c>
    </row>
    <row r="633">
      <c r="A633" s="0" t="s">
        <v>6698</v>
      </c>
      <c r="B633" s="0" t="s">
        <v>6699</v>
      </c>
      <c r="C633" s="0" t="str">
        <f t="shared" si="9"/>
        <v>BYMahilioŭskaja voblasć</v>
      </c>
    </row>
    <row r="634">
      <c r="A634" s="0" t="s">
        <v>6698</v>
      </c>
      <c r="B634" s="0" t="s">
        <v>6700</v>
      </c>
      <c r="C634" s="0" t="str">
        <f t="shared" si="9"/>
        <v>BYMahilyowskaya voblasts'</v>
      </c>
    </row>
    <row r="635">
      <c r="A635" s="0" t="s">
        <v>6698</v>
      </c>
      <c r="B635" s="0" t="s">
        <v>6701</v>
      </c>
      <c r="C635" s="0" t="str">
        <f t="shared" si="9"/>
        <v>BYMogilevskaja oblast'</v>
      </c>
    </row>
    <row r="636">
      <c r="A636" s="0" t="s">
        <v>6698</v>
      </c>
      <c r="B636" s="0" t="s">
        <v>6702</v>
      </c>
      <c r="C636" s="0" t="str">
        <f t="shared" si="9"/>
        <v>BYMogilevskaya oblast'</v>
      </c>
    </row>
    <row r="637">
      <c r="A637" s="0" t="s">
        <v>6703</v>
      </c>
      <c r="B637" s="0" t="s">
        <v>6704</v>
      </c>
      <c r="C637" s="0" t="str">
        <f t="shared" si="9"/>
        <v>BYMinskaja voblasć</v>
      </c>
    </row>
    <row r="638">
      <c r="A638" s="0" t="s">
        <v>6703</v>
      </c>
      <c r="B638" s="0" t="s">
        <v>6705</v>
      </c>
      <c r="C638" s="0" t="str">
        <f t="shared" si="9"/>
        <v>BYMinskaya voblasts'</v>
      </c>
    </row>
    <row r="639">
      <c r="A639" s="0" t="s">
        <v>6703</v>
      </c>
      <c r="B639" s="0" t="s">
        <v>6706</v>
      </c>
      <c r="C639" s="0" t="str">
        <f t="shared" si="9"/>
        <v>BYMinskaya oblast'</v>
      </c>
    </row>
    <row r="640">
      <c r="A640" s="0" t="s">
        <v>6703</v>
      </c>
      <c r="B640" s="0" t="s">
        <v>6707</v>
      </c>
      <c r="C640" s="0" t="str">
        <f t="shared" si="9"/>
        <v>BYMinskaja oblast'</v>
      </c>
    </row>
    <row r="641">
      <c r="A641" s="0" t="s">
        <v>6708</v>
      </c>
      <c r="B641" s="0" t="s">
        <v>6709</v>
      </c>
      <c r="C641" s="0" t="str">
        <f t="shared" si="9"/>
        <v>BYViciebskaja voblasć</v>
      </c>
    </row>
    <row r="642">
      <c r="A642" s="0" t="s">
        <v>6708</v>
      </c>
      <c r="B642" s="0" t="s">
        <v>6710</v>
      </c>
      <c r="C642" s="0" t="str">
        <f t="shared" si="9"/>
        <v>BYVitsyebskaya voblasts'</v>
      </c>
    </row>
    <row r="643">
      <c r="A643" s="0" t="s">
        <v>6708</v>
      </c>
      <c r="B643" s="0" t="s">
        <v>6711</v>
      </c>
      <c r="C643" s="0" t="str">
        <f ref="C643:C706" t="shared" si="10">LEFT(A643,2)&amp;B643</f>
        <v>BYVitebskaja oblast'</v>
      </c>
    </row>
    <row r="644">
      <c r="A644" s="0" t="s">
        <v>6708</v>
      </c>
      <c r="B644" s="0" t="s">
        <v>6712</v>
      </c>
      <c r="C644" s="0" t="str">
        <f t="shared" si="10"/>
        <v>BYVitebskaya oblast'</v>
      </c>
    </row>
    <row r="645">
      <c r="A645" s="0" t="s">
        <v>6713</v>
      </c>
      <c r="B645" s="0" t="s">
        <v>6714</v>
      </c>
      <c r="C645" s="0" t="str">
        <f t="shared" si="10"/>
        <v>BZBelize</v>
      </c>
    </row>
    <row r="646">
      <c r="A646" s="0" t="s">
        <v>6715</v>
      </c>
      <c r="B646" s="0" t="s">
        <v>6716</v>
      </c>
      <c r="C646" s="0" t="str">
        <f t="shared" si="10"/>
        <v>BZCayo</v>
      </c>
    </row>
    <row r="647">
      <c r="A647" s="0" t="s">
        <v>6717</v>
      </c>
      <c r="B647" s="0" t="s">
        <v>6718</v>
      </c>
      <c r="C647" s="0" t="str">
        <f t="shared" si="10"/>
        <v>BZCorozal</v>
      </c>
    </row>
    <row r="648">
      <c r="A648" s="0" t="s">
        <v>6719</v>
      </c>
      <c r="B648" s="0" t="s">
        <v>6720</v>
      </c>
      <c r="C648" s="0" t="str">
        <f t="shared" si="10"/>
        <v>BZOrange Walk</v>
      </c>
    </row>
    <row r="649">
      <c r="A649" s="0" t="s">
        <v>6721</v>
      </c>
      <c r="B649" s="0" t="s">
        <v>6722</v>
      </c>
      <c r="C649" s="0" t="str">
        <f t="shared" si="10"/>
        <v>BZStann Creek</v>
      </c>
    </row>
    <row r="650">
      <c r="A650" s="0" t="s">
        <v>6723</v>
      </c>
      <c r="B650" s="0" t="s">
        <v>1722</v>
      </c>
      <c r="C650" s="0" t="str">
        <f t="shared" si="10"/>
        <v>BZToledo</v>
      </c>
    </row>
    <row r="651">
      <c r="A651" s="0" t="s">
        <v>6724</v>
      </c>
      <c r="B651" s="0" t="s">
        <v>6725</v>
      </c>
      <c r="C651" s="0" t="str">
        <f t="shared" si="10"/>
        <v>CANorthwest Territories</v>
      </c>
    </row>
    <row r="652">
      <c r="A652" s="0" t="s">
        <v>6724</v>
      </c>
      <c r="B652" s="0" t="s">
        <v>6726</v>
      </c>
      <c r="C652" s="0" t="str">
        <f t="shared" si="10"/>
        <v>CATerritoires du Nord-Ouest</v>
      </c>
    </row>
    <row r="653">
      <c r="A653" s="0" t="s">
        <v>6727</v>
      </c>
      <c r="B653" s="0" t="s">
        <v>6728</v>
      </c>
      <c r="C653" s="0" t="str">
        <f t="shared" si="10"/>
        <v>CANunavut</v>
      </c>
    </row>
    <row r="654">
      <c r="A654" s="0" t="s">
        <v>6727</v>
      </c>
      <c r="B654" s="0" t="s">
        <v>6728</v>
      </c>
      <c r="C654" s="0" t="str">
        <f t="shared" si="10"/>
        <v>CANunavut</v>
      </c>
    </row>
    <row r="655">
      <c r="A655" s="0" t="s">
        <v>6729</v>
      </c>
      <c r="B655" s="0" t="s">
        <v>6730</v>
      </c>
      <c r="C655" s="0" t="str">
        <f t="shared" si="10"/>
        <v>CAYukon</v>
      </c>
    </row>
    <row r="656">
      <c r="A656" s="0" t="s">
        <v>6729</v>
      </c>
      <c r="B656" s="0" t="s">
        <v>6730</v>
      </c>
      <c r="C656" s="0" t="str">
        <f t="shared" si="10"/>
        <v>CAYukon</v>
      </c>
    </row>
    <row r="657">
      <c r="A657" s="0" t="s">
        <v>6731</v>
      </c>
      <c r="B657" s="0" t="s">
        <v>6732</v>
      </c>
      <c r="C657" s="0" t="str">
        <f t="shared" si="10"/>
        <v>CAAlberta</v>
      </c>
    </row>
    <row r="658">
      <c r="A658" s="0" t="s">
        <v>6731</v>
      </c>
      <c r="B658" s="0" t="s">
        <v>6732</v>
      </c>
      <c r="C658" s="0" t="str">
        <f t="shared" si="10"/>
        <v>CAAlberta</v>
      </c>
    </row>
    <row r="659">
      <c r="A659" s="0" t="s">
        <v>6733</v>
      </c>
      <c r="B659" s="0" t="s">
        <v>6734</v>
      </c>
      <c r="C659" s="0" t="str">
        <f t="shared" si="10"/>
        <v>CABritish Columbia</v>
      </c>
    </row>
    <row r="660">
      <c r="A660" s="0" t="s">
        <v>6733</v>
      </c>
      <c r="B660" s="0" t="s">
        <v>6735</v>
      </c>
      <c r="C660" s="0" t="str">
        <f t="shared" si="10"/>
        <v>CAColombie-Britannique</v>
      </c>
    </row>
    <row r="661">
      <c r="A661" s="0" t="s">
        <v>6736</v>
      </c>
      <c r="B661" s="0" t="s">
        <v>6737</v>
      </c>
      <c r="C661" s="0" t="str">
        <f t="shared" si="10"/>
        <v>CAManitoba</v>
      </c>
    </row>
    <row r="662">
      <c r="A662" s="0" t="s">
        <v>6736</v>
      </c>
      <c r="B662" s="0" t="s">
        <v>6737</v>
      </c>
      <c r="C662" s="0" t="str">
        <f t="shared" si="10"/>
        <v>CAManitoba</v>
      </c>
    </row>
    <row r="663">
      <c r="A663" s="0" t="s">
        <v>6738</v>
      </c>
      <c r="B663" s="0" t="s">
        <v>6739</v>
      </c>
      <c r="C663" s="0" t="str">
        <f t="shared" si="10"/>
        <v>CANew Brunswick</v>
      </c>
    </row>
    <row r="664">
      <c r="A664" s="0" t="s">
        <v>6738</v>
      </c>
      <c r="B664" s="0" t="s">
        <v>6740</v>
      </c>
      <c r="C664" s="0" t="str">
        <f t="shared" si="10"/>
        <v>CANouveau-Brunswick</v>
      </c>
    </row>
    <row r="665">
      <c r="A665" s="0" t="s">
        <v>6741</v>
      </c>
      <c r="B665" s="0" t="s">
        <v>6742</v>
      </c>
      <c r="C665" s="0" t="str">
        <f t="shared" si="10"/>
        <v>CANewfoundland and Labrador</v>
      </c>
    </row>
    <row r="666">
      <c r="A666" s="0" t="s">
        <v>6741</v>
      </c>
      <c r="B666" s="0" t="s">
        <v>6743</v>
      </c>
      <c r="C666" s="0" t="str">
        <f t="shared" si="10"/>
        <v>CATerre-Neuve-et-Labrador</v>
      </c>
    </row>
    <row r="667">
      <c r="A667" s="0" t="s">
        <v>6744</v>
      </c>
      <c r="B667" s="0" t="s">
        <v>6745</v>
      </c>
      <c r="C667" s="0" t="str">
        <f t="shared" si="10"/>
        <v>CANova Scotia</v>
      </c>
    </row>
    <row r="668">
      <c r="A668" s="0" t="s">
        <v>6744</v>
      </c>
      <c r="B668" s="0" t="s">
        <v>6746</v>
      </c>
      <c r="C668" s="0" t="str">
        <f t="shared" si="10"/>
        <v>CANouvelle-Écosse</v>
      </c>
    </row>
    <row r="669">
      <c r="A669" s="0" t="s">
        <v>6747</v>
      </c>
      <c r="B669" s="0" t="s">
        <v>1204</v>
      </c>
      <c r="C669" s="0" t="str">
        <f t="shared" si="10"/>
        <v>CAOntario</v>
      </c>
    </row>
    <row r="670">
      <c r="A670" s="0" t="s">
        <v>6747</v>
      </c>
      <c r="B670" s="0" t="s">
        <v>1204</v>
      </c>
      <c r="C670" s="0" t="str">
        <f t="shared" si="10"/>
        <v>CAOntario</v>
      </c>
    </row>
    <row r="671">
      <c r="A671" s="0" t="s">
        <v>6748</v>
      </c>
      <c r="B671" s="0" t="s">
        <v>6749</v>
      </c>
      <c r="C671" s="0" t="str">
        <f t="shared" si="10"/>
        <v>CAPrince Edward Island</v>
      </c>
    </row>
    <row r="672">
      <c r="A672" s="0" t="s">
        <v>6748</v>
      </c>
      <c r="B672" s="0" t="s">
        <v>6750</v>
      </c>
      <c r="C672" s="0" t="str">
        <f t="shared" si="10"/>
        <v>CAÎle-du-Prince-Édouard</v>
      </c>
    </row>
    <row r="673">
      <c r="A673" s="0" t="s">
        <v>6751</v>
      </c>
      <c r="B673" s="0" t="s">
        <v>1237</v>
      </c>
      <c r="C673" s="0" t="str">
        <f t="shared" si="10"/>
        <v>CAQuebec</v>
      </c>
    </row>
    <row r="674">
      <c r="A674" s="0" t="s">
        <v>6751</v>
      </c>
      <c r="B674" s="0" t="s">
        <v>6752</v>
      </c>
      <c r="C674" s="0" t="str">
        <f t="shared" si="10"/>
        <v>CAQuébec</v>
      </c>
    </row>
    <row r="675">
      <c r="A675" s="0" t="s">
        <v>6753</v>
      </c>
      <c r="B675" s="0" t="s">
        <v>6754</v>
      </c>
      <c r="C675" s="0" t="str">
        <f t="shared" si="10"/>
        <v>CASaskatchewan</v>
      </c>
    </row>
    <row r="676">
      <c r="A676" s="0" t="s">
        <v>6753</v>
      </c>
      <c r="B676" s="0" t="s">
        <v>6754</v>
      </c>
      <c r="C676" s="0" t="str">
        <f t="shared" si="10"/>
        <v>CASaskatchewan</v>
      </c>
    </row>
    <row r="677">
      <c r="A677" s="0" t="s">
        <v>6755</v>
      </c>
      <c r="B677" s="0" t="s">
        <v>6756</v>
      </c>
      <c r="C677" s="0" t="str">
        <f t="shared" si="10"/>
        <v>CDKongo Central</v>
      </c>
    </row>
    <row r="678">
      <c r="A678" s="0" t="s">
        <v>6757</v>
      </c>
      <c r="B678" s="0" t="s">
        <v>6758</v>
      </c>
      <c r="C678" s="0" t="str">
        <f t="shared" si="10"/>
        <v>CDBas-Uélé</v>
      </c>
    </row>
    <row r="679">
      <c r="A679" s="0" t="s">
        <v>6759</v>
      </c>
      <c r="B679" s="0" t="s">
        <v>6760</v>
      </c>
      <c r="C679" s="0" t="str">
        <f t="shared" si="10"/>
        <v>CDÉquateur</v>
      </c>
    </row>
    <row r="680">
      <c r="A680" s="0" t="s">
        <v>6761</v>
      </c>
      <c r="B680" s="0" t="s">
        <v>1801</v>
      </c>
      <c r="C680" s="0" t="str">
        <f t="shared" si="10"/>
        <v>CDHaut-Katanga</v>
      </c>
    </row>
    <row r="681">
      <c r="A681" s="0" t="s">
        <v>6762</v>
      </c>
      <c r="B681" s="0" t="s">
        <v>6763</v>
      </c>
      <c r="C681" s="0" t="str">
        <f t="shared" si="10"/>
        <v>CDHaut-Lomami</v>
      </c>
    </row>
    <row r="682">
      <c r="A682" s="0" t="s">
        <v>6764</v>
      </c>
      <c r="B682" s="0" t="s">
        <v>6765</v>
      </c>
      <c r="C682" s="0" t="str">
        <f t="shared" si="10"/>
        <v>CDHaut-Uélé</v>
      </c>
    </row>
    <row r="683">
      <c r="A683" s="0" t="s">
        <v>6766</v>
      </c>
      <c r="B683" s="0" t="s">
        <v>6767</v>
      </c>
      <c r="C683" s="0" t="str">
        <f t="shared" si="10"/>
        <v>CDIturi</v>
      </c>
    </row>
    <row r="684">
      <c r="A684" s="0" t="s">
        <v>6768</v>
      </c>
      <c r="B684" s="0" t="s">
        <v>6769</v>
      </c>
      <c r="C684" s="0" t="str">
        <f t="shared" si="10"/>
        <v>CDKasaï Central</v>
      </c>
    </row>
    <row r="685">
      <c r="A685" s="0" t="s">
        <v>6770</v>
      </c>
      <c r="B685" s="0" t="s">
        <v>6771</v>
      </c>
      <c r="C685" s="0" t="str">
        <f t="shared" si="10"/>
        <v>CDKasaï Oriental</v>
      </c>
    </row>
    <row r="686">
      <c r="A686" s="0" t="s">
        <v>6772</v>
      </c>
      <c r="B686" s="0" t="s">
        <v>6773</v>
      </c>
      <c r="C686" s="0" t="str">
        <f t="shared" si="10"/>
        <v>CDKwango</v>
      </c>
    </row>
    <row r="687">
      <c r="A687" s="0" t="s">
        <v>6774</v>
      </c>
      <c r="B687" s="0" t="s">
        <v>6775</v>
      </c>
      <c r="C687" s="0" t="str">
        <f t="shared" si="10"/>
        <v>CDKwilu</v>
      </c>
    </row>
    <row r="688">
      <c r="A688" s="0" t="s">
        <v>6776</v>
      </c>
      <c r="B688" s="0" t="s">
        <v>6777</v>
      </c>
      <c r="C688" s="0" t="str">
        <f t="shared" si="10"/>
        <v>CDKasaï</v>
      </c>
    </row>
    <row r="689">
      <c r="A689" s="0" t="s">
        <v>6778</v>
      </c>
      <c r="B689" s="0" t="s">
        <v>6779</v>
      </c>
      <c r="C689" s="0" t="str">
        <f t="shared" si="10"/>
        <v>CDLomami</v>
      </c>
    </row>
    <row r="690">
      <c r="A690" s="0" t="s">
        <v>6780</v>
      </c>
      <c r="B690" s="0" t="s">
        <v>6781</v>
      </c>
      <c r="C690" s="0" t="str">
        <f t="shared" si="10"/>
        <v>CDLualaba</v>
      </c>
    </row>
    <row r="691">
      <c r="A691" s="0" t="s">
        <v>6782</v>
      </c>
      <c r="B691" s="0" t="s">
        <v>6783</v>
      </c>
      <c r="C691" s="0" t="str">
        <f t="shared" si="10"/>
        <v>CDManiema</v>
      </c>
    </row>
    <row r="692">
      <c r="A692" s="0" t="s">
        <v>6784</v>
      </c>
      <c r="B692" s="0" t="s">
        <v>6785</v>
      </c>
      <c r="C692" s="0" t="str">
        <f t="shared" si="10"/>
        <v>CDMai-Ndombe</v>
      </c>
    </row>
    <row r="693">
      <c r="A693" s="0" t="s">
        <v>6786</v>
      </c>
      <c r="B693" s="0" t="s">
        <v>6787</v>
      </c>
      <c r="C693" s="0" t="str">
        <f t="shared" si="10"/>
        <v>CDMongala</v>
      </c>
    </row>
    <row r="694">
      <c r="A694" s="0" t="s">
        <v>6788</v>
      </c>
      <c r="B694" s="0" t="s">
        <v>6789</v>
      </c>
      <c r="C694" s="0" t="str">
        <f t="shared" si="10"/>
        <v>CDNord-Kivu</v>
      </c>
    </row>
    <row r="695">
      <c r="A695" s="0" t="s">
        <v>6790</v>
      </c>
      <c r="B695" s="0" t="s">
        <v>6791</v>
      </c>
      <c r="C695" s="0" t="str">
        <f t="shared" si="10"/>
        <v>CDNord-Ubangi</v>
      </c>
    </row>
    <row r="696">
      <c r="A696" s="0" t="s">
        <v>6792</v>
      </c>
      <c r="B696" s="0" t="s">
        <v>6793</v>
      </c>
      <c r="C696" s="0" t="str">
        <f t="shared" si="10"/>
        <v>CDSankuru</v>
      </c>
    </row>
    <row r="697">
      <c r="A697" s="0" t="s">
        <v>6794</v>
      </c>
      <c r="B697" s="0" t="s">
        <v>6795</v>
      </c>
      <c r="C697" s="0" t="str">
        <f t="shared" si="10"/>
        <v>CDSud-Kivu</v>
      </c>
    </row>
    <row r="698">
      <c r="A698" s="0" t="s">
        <v>6796</v>
      </c>
      <c r="B698" s="0" t="s">
        <v>6797</v>
      </c>
      <c r="C698" s="0" t="str">
        <f t="shared" si="10"/>
        <v>CDSud-Ubangi</v>
      </c>
    </row>
    <row r="699">
      <c r="A699" s="0" t="s">
        <v>6798</v>
      </c>
      <c r="B699" s="0" t="s">
        <v>6799</v>
      </c>
      <c r="C699" s="0" t="str">
        <f t="shared" si="10"/>
        <v>CDTanganyika</v>
      </c>
    </row>
    <row r="700">
      <c r="A700" s="0" t="s">
        <v>6800</v>
      </c>
      <c r="B700" s="0" t="s">
        <v>6801</v>
      </c>
      <c r="C700" s="0" t="str">
        <f t="shared" si="10"/>
        <v>CDTshopo</v>
      </c>
    </row>
    <row r="701">
      <c r="A701" s="0" t="s">
        <v>6802</v>
      </c>
      <c r="B701" s="0" t="s">
        <v>6803</v>
      </c>
      <c r="C701" s="0" t="str">
        <f t="shared" si="10"/>
        <v>CDTshuapa</v>
      </c>
    </row>
    <row r="702">
      <c r="A702" s="0" t="s">
        <v>6804</v>
      </c>
      <c r="B702" s="0" t="s">
        <v>6805</v>
      </c>
      <c r="C702" s="0" t="str">
        <f t="shared" si="10"/>
        <v>CDKinshasa</v>
      </c>
    </row>
    <row r="703">
      <c r="A703" s="0" t="s">
        <v>6806</v>
      </c>
      <c r="B703" s="0" t="s">
        <v>6807</v>
      </c>
      <c r="C703" s="0" t="str">
        <f t="shared" si="10"/>
        <v>CFGribingui</v>
      </c>
    </row>
    <row r="704">
      <c r="A704" s="0" t="s">
        <v>6806</v>
      </c>
      <c r="B704" s="0" t="s">
        <v>6808</v>
      </c>
      <c r="C704" s="0" t="str">
        <f t="shared" si="10"/>
        <v>CFGïrïbïngï</v>
      </c>
    </row>
    <row r="705">
      <c r="A705" s="0" t="s">
        <v>6809</v>
      </c>
      <c r="B705" s="0" t="s">
        <v>6810</v>
      </c>
      <c r="C705" s="0" t="str">
        <f t="shared" si="10"/>
        <v>CFSangha</v>
      </c>
    </row>
    <row r="706">
      <c r="A706" s="0" t="s">
        <v>6809</v>
      </c>
      <c r="B706" s="0" t="s">
        <v>6811</v>
      </c>
      <c r="C706" s="0" t="str">
        <f t="shared" si="10"/>
        <v>CFSangä</v>
      </c>
    </row>
    <row r="707">
      <c r="A707" s="0" t="s">
        <v>6812</v>
      </c>
      <c r="B707" s="0" t="s">
        <v>6813</v>
      </c>
      <c r="C707" s="0" t="str">
        <f ref="C707:C770" t="shared" si="11">LEFT(A707,2)&amp;B707</f>
        <v>CFOuham</v>
      </c>
    </row>
    <row r="708">
      <c r="A708" s="0" t="s">
        <v>6812</v>
      </c>
      <c r="B708" s="0" t="s">
        <v>6814</v>
      </c>
      <c r="C708" s="0" t="str">
        <f t="shared" si="11"/>
        <v>CFWâmo</v>
      </c>
    </row>
    <row r="709">
      <c r="A709" s="0" t="s">
        <v>6815</v>
      </c>
      <c r="B709" s="0" t="s">
        <v>6816</v>
      </c>
      <c r="C709" s="0" t="str">
        <f t="shared" si="11"/>
        <v>CFBamingui-Bangoran</v>
      </c>
    </row>
    <row r="710">
      <c r="A710" s="0" t="s">
        <v>6815</v>
      </c>
      <c r="B710" s="0" t="s">
        <v>6817</v>
      </c>
      <c r="C710" s="0" t="str">
        <f t="shared" si="11"/>
        <v>CFBamïngï-Bangoran</v>
      </c>
    </row>
    <row r="711">
      <c r="A711" s="0" t="s">
        <v>6818</v>
      </c>
      <c r="B711" s="0" t="s">
        <v>6819</v>
      </c>
      <c r="C711" s="0" t="str">
        <f t="shared" si="11"/>
        <v>CFBasse-Kotto</v>
      </c>
    </row>
    <row r="712">
      <c r="A712" s="0" t="s">
        <v>6818</v>
      </c>
      <c r="B712" s="0" t="s">
        <v>6820</v>
      </c>
      <c r="C712" s="0" t="str">
        <f t="shared" si="11"/>
        <v>CFDo-Kötö</v>
      </c>
    </row>
    <row r="713">
      <c r="A713" s="0" t="s">
        <v>6821</v>
      </c>
      <c r="B713" s="0" t="s">
        <v>6822</v>
      </c>
      <c r="C713" s="0" t="str">
        <f t="shared" si="11"/>
        <v>CFHaute-Kotto</v>
      </c>
    </row>
    <row r="714">
      <c r="A714" s="0" t="s">
        <v>6821</v>
      </c>
      <c r="B714" s="0" t="s">
        <v>6823</v>
      </c>
      <c r="C714" s="0" t="str">
        <f t="shared" si="11"/>
        <v>CFTö-Kötö</v>
      </c>
    </row>
    <row r="715">
      <c r="A715" s="0" t="s">
        <v>6824</v>
      </c>
      <c r="B715" s="0" t="s">
        <v>6825</v>
      </c>
      <c r="C715" s="0" t="str">
        <f t="shared" si="11"/>
        <v>CFHaut-Mbomou</v>
      </c>
    </row>
    <row r="716">
      <c r="A716" s="0" t="s">
        <v>6824</v>
      </c>
      <c r="B716" s="0" t="s">
        <v>6826</v>
      </c>
      <c r="C716" s="0" t="str">
        <f t="shared" si="11"/>
        <v>CFTö-Mbömü</v>
      </c>
    </row>
    <row r="717">
      <c r="A717" s="0" t="s">
        <v>6827</v>
      </c>
      <c r="B717" s="0" t="s">
        <v>6828</v>
      </c>
      <c r="C717" s="0" t="str">
        <f t="shared" si="11"/>
        <v>CFHaute-Sangha / Mambéré-Kadéï</v>
      </c>
    </row>
    <row r="718">
      <c r="A718" s="0" t="s">
        <v>6827</v>
      </c>
      <c r="B718" s="0" t="s">
        <v>6829</v>
      </c>
      <c r="C718" s="0" t="str">
        <f t="shared" si="11"/>
        <v>CFTö-Sangä / Mbaere-Kadeï</v>
      </c>
    </row>
    <row r="719">
      <c r="A719" s="0" t="s">
        <v>6830</v>
      </c>
      <c r="B719" s="0" t="s">
        <v>6831</v>
      </c>
      <c r="C719" s="0" t="str">
        <f t="shared" si="11"/>
        <v>CFKémo-Gribingui</v>
      </c>
    </row>
    <row r="720">
      <c r="A720" s="0" t="s">
        <v>6830</v>
      </c>
      <c r="B720" s="0" t="s">
        <v>6832</v>
      </c>
      <c r="C720" s="0" t="str">
        <f t="shared" si="11"/>
        <v>CFKemö-Gïrïbïngï</v>
      </c>
    </row>
    <row r="721">
      <c r="A721" s="0" t="s">
        <v>6833</v>
      </c>
      <c r="B721" s="0" t="s">
        <v>6834</v>
      </c>
      <c r="C721" s="0" t="str">
        <f t="shared" si="11"/>
        <v>CFLobaye</v>
      </c>
    </row>
    <row r="722">
      <c r="A722" s="0" t="s">
        <v>6833</v>
      </c>
      <c r="B722" s="0" t="s">
        <v>6835</v>
      </c>
      <c r="C722" s="0" t="str">
        <f t="shared" si="11"/>
        <v>CFLobâye</v>
      </c>
    </row>
    <row r="723">
      <c r="A723" s="0" t="s">
        <v>6836</v>
      </c>
      <c r="B723" s="0" t="s">
        <v>6837</v>
      </c>
      <c r="C723" s="0" t="str">
        <f t="shared" si="11"/>
        <v>CFMbomou</v>
      </c>
    </row>
    <row r="724">
      <c r="A724" s="0" t="s">
        <v>6836</v>
      </c>
      <c r="B724" s="0" t="s">
        <v>6838</v>
      </c>
      <c r="C724" s="0" t="str">
        <f t="shared" si="11"/>
        <v>CFMbömü</v>
      </c>
    </row>
    <row r="725">
      <c r="A725" s="0" t="s">
        <v>6839</v>
      </c>
      <c r="B725" s="0" t="s">
        <v>6840</v>
      </c>
      <c r="C725" s="0" t="str">
        <f t="shared" si="11"/>
        <v>CFOmbella-Mpoko</v>
      </c>
    </row>
    <row r="726">
      <c r="A726" s="0" t="s">
        <v>6839</v>
      </c>
      <c r="B726" s="0" t="s">
        <v>6841</v>
      </c>
      <c r="C726" s="0" t="str">
        <f t="shared" si="11"/>
        <v>CFÖmbëlä-Pökö</v>
      </c>
    </row>
    <row r="727">
      <c r="A727" s="0" t="s">
        <v>6842</v>
      </c>
      <c r="B727" s="0" t="s">
        <v>6843</v>
      </c>
      <c r="C727" s="0" t="str">
        <f t="shared" si="11"/>
        <v>CFNana-Mambéré</v>
      </c>
    </row>
    <row r="728">
      <c r="A728" s="0" t="s">
        <v>6842</v>
      </c>
      <c r="B728" s="0" t="s">
        <v>6844</v>
      </c>
      <c r="C728" s="0" t="str">
        <f t="shared" si="11"/>
        <v>CFNanä-Mbaere</v>
      </c>
    </row>
    <row r="729">
      <c r="A729" s="0" t="s">
        <v>6845</v>
      </c>
      <c r="B729" s="0" t="s">
        <v>6846</v>
      </c>
      <c r="C729" s="0" t="str">
        <f t="shared" si="11"/>
        <v>CFOuham-Pendé</v>
      </c>
    </row>
    <row r="730">
      <c r="A730" s="0" t="s">
        <v>6845</v>
      </c>
      <c r="B730" s="0" t="s">
        <v>6847</v>
      </c>
      <c r="C730" s="0" t="str">
        <f t="shared" si="11"/>
        <v>CFWâmo-Pendë</v>
      </c>
    </row>
    <row r="731">
      <c r="A731" s="0" t="s">
        <v>6848</v>
      </c>
      <c r="B731" s="0" t="s">
        <v>6849</v>
      </c>
      <c r="C731" s="0" t="str">
        <f t="shared" si="11"/>
        <v>CFOuaka</v>
      </c>
    </row>
    <row r="732">
      <c r="A732" s="0" t="s">
        <v>6848</v>
      </c>
      <c r="B732" s="0" t="s">
        <v>6850</v>
      </c>
      <c r="C732" s="0" t="str">
        <f t="shared" si="11"/>
        <v>CFWäkä</v>
      </c>
    </row>
    <row r="733">
      <c r="A733" s="0" t="s">
        <v>6851</v>
      </c>
      <c r="B733" s="0" t="s">
        <v>6852</v>
      </c>
      <c r="C733" s="0" t="str">
        <f t="shared" si="11"/>
        <v>CFVakaga</v>
      </c>
    </row>
    <row r="734">
      <c r="A734" s="0" t="s">
        <v>6851</v>
      </c>
      <c r="B734" s="0" t="s">
        <v>6852</v>
      </c>
      <c r="C734" s="0" t="str">
        <f t="shared" si="11"/>
        <v>CFVakaga</v>
      </c>
    </row>
    <row r="735">
      <c r="A735" s="0" t="s">
        <v>6853</v>
      </c>
      <c r="B735" s="0" t="s">
        <v>6854</v>
      </c>
      <c r="C735" s="0" t="str">
        <f t="shared" si="11"/>
        <v>CFBangui</v>
      </c>
    </row>
    <row r="736">
      <c r="A736" s="0" t="s">
        <v>6853</v>
      </c>
      <c r="B736" s="0" t="s">
        <v>6855</v>
      </c>
      <c r="C736" s="0" t="str">
        <f t="shared" si="11"/>
        <v>CFBangî</v>
      </c>
    </row>
    <row r="737">
      <c r="A737" s="0" t="s">
        <v>6856</v>
      </c>
      <c r="B737" s="0" t="s">
        <v>6857</v>
      </c>
      <c r="C737" s="0" t="str">
        <f t="shared" si="11"/>
        <v>CGBouenza</v>
      </c>
    </row>
    <row r="738">
      <c r="A738" s="0" t="s">
        <v>6858</v>
      </c>
      <c r="B738" s="0" t="s">
        <v>6859</v>
      </c>
      <c r="C738" s="0" t="str">
        <f t="shared" si="11"/>
        <v>CGPool</v>
      </c>
    </row>
    <row r="739">
      <c r="A739" s="0" t="s">
        <v>6860</v>
      </c>
      <c r="B739" s="0" t="s">
        <v>6810</v>
      </c>
      <c r="C739" s="0" t="str">
        <f t="shared" si="11"/>
        <v>CGSangha</v>
      </c>
    </row>
    <row r="740">
      <c r="A740" s="0" t="s">
        <v>6861</v>
      </c>
      <c r="B740" s="0" t="s">
        <v>6862</v>
      </c>
      <c r="C740" s="0" t="str">
        <f t="shared" si="11"/>
        <v>CGPlateaux</v>
      </c>
    </row>
    <row r="741">
      <c r="A741" s="0" t="s">
        <v>6863</v>
      </c>
      <c r="B741" s="0" t="s">
        <v>6864</v>
      </c>
      <c r="C741" s="0" t="str">
        <f t="shared" si="11"/>
        <v>CGCuvette-Ouest</v>
      </c>
    </row>
    <row r="742">
      <c r="A742" s="0" t="s">
        <v>6865</v>
      </c>
      <c r="B742" s="0" t="s">
        <v>6866</v>
      </c>
      <c r="C742" s="0" t="str">
        <f t="shared" si="11"/>
        <v>CGPointe-Noire</v>
      </c>
    </row>
    <row r="743">
      <c r="A743" s="0" t="s">
        <v>6867</v>
      </c>
      <c r="B743" s="0" t="s">
        <v>6868</v>
      </c>
      <c r="C743" s="0" t="str">
        <f t="shared" si="11"/>
        <v>CGLékoumou</v>
      </c>
    </row>
    <row r="744">
      <c r="A744" s="0" t="s">
        <v>6869</v>
      </c>
      <c r="B744" s="0" t="s">
        <v>6870</v>
      </c>
      <c r="C744" s="0" t="str">
        <f t="shared" si="11"/>
        <v>CGKouilou</v>
      </c>
    </row>
    <row r="745">
      <c r="A745" s="0" t="s">
        <v>6871</v>
      </c>
      <c r="B745" s="0" t="s">
        <v>6872</v>
      </c>
      <c r="C745" s="0" t="str">
        <f t="shared" si="11"/>
        <v>CGLikouala</v>
      </c>
    </row>
    <row r="746">
      <c r="A746" s="0" t="s">
        <v>6873</v>
      </c>
      <c r="B746" s="0" t="s">
        <v>6874</v>
      </c>
      <c r="C746" s="0" t="str">
        <f t="shared" si="11"/>
        <v>CGCuvette</v>
      </c>
    </row>
    <row r="747">
      <c r="A747" s="0" t="s">
        <v>6875</v>
      </c>
      <c r="B747" s="0" t="s">
        <v>6876</v>
      </c>
      <c r="C747" s="0" t="str">
        <f t="shared" si="11"/>
        <v>CGNiari</v>
      </c>
    </row>
    <row r="748">
      <c r="A748" s="0" t="s">
        <v>6877</v>
      </c>
      <c r="B748" s="0" t="s">
        <v>6878</v>
      </c>
      <c r="C748" s="0" t="str">
        <f t="shared" si="11"/>
        <v>CGBrazzaville</v>
      </c>
    </row>
    <row r="749">
      <c r="A749" s="0" t="s">
        <v>6879</v>
      </c>
      <c r="B749" s="0" t="s">
        <v>6880</v>
      </c>
      <c r="C749" s="0" t="str">
        <f t="shared" si="11"/>
        <v>CHAargau</v>
      </c>
    </row>
    <row r="750">
      <c r="A750" s="0" t="s">
        <v>6881</v>
      </c>
      <c r="B750" s="0" t="s">
        <v>6882</v>
      </c>
      <c r="C750" s="0" t="str">
        <f t="shared" si="11"/>
        <v>CHAppenzell Innerrhoden</v>
      </c>
    </row>
    <row r="751">
      <c r="A751" s="0" t="s">
        <v>6883</v>
      </c>
      <c r="B751" s="0" t="s">
        <v>6884</v>
      </c>
      <c r="C751" s="0" t="str">
        <f t="shared" si="11"/>
        <v>CHAppenzell Ausserrhoden</v>
      </c>
    </row>
    <row r="752">
      <c r="A752" s="0" t="s">
        <v>6885</v>
      </c>
      <c r="B752" s="0" t="s">
        <v>1240</v>
      </c>
      <c r="C752" s="0" t="str">
        <f t="shared" si="11"/>
        <v>CHBern</v>
      </c>
    </row>
    <row r="753">
      <c r="A753" s="0" t="s">
        <v>6885</v>
      </c>
      <c r="B753" s="0" t="s">
        <v>6886</v>
      </c>
      <c r="C753" s="0" t="str">
        <f t="shared" si="11"/>
        <v>CHBerne</v>
      </c>
    </row>
    <row r="754">
      <c r="A754" s="0" t="s">
        <v>6887</v>
      </c>
      <c r="B754" s="0" t="s">
        <v>6888</v>
      </c>
      <c r="C754" s="0" t="str">
        <f t="shared" si="11"/>
        <v>CHBasel-Landschaft</v>
      </c>
    </row>
    <row r="755">
      <c r="A755" s="0" t="s">
        <v>6889</v>
      </c>
      <c r="B755" s="0" t="s">
        <v>6890</v>
      </c>
      <c r="C755" s="0" t="str">
        <f t="shared" si="11"/>
        <v>CHBasel-Stadt</v>
      </c>
    </row>
    <row r="756">
      <c r="A756" s="0" t="s">
        <v>6891</v>
      </c>
      <c r="B756" s="0" t="s">
        <v>6892</v>
      </c>
      <c r="C756" s="0" t="str">
        <f t="shared" si="11"/>
        <v>CHFreiburg</v>
      </c>
    </row>
    <row r="757">
      <c r="A757" s="0" t="s">
        <v>6891</v>
      </c>
      <c r="B757" s="0" t="s">
        <v>6893</v>
      </c>
      <c r="C757" s="0" t="str">
        <f t="shared" si="11"/>
        <v>CHFribourg</v>
      </c>
    </row>
    <row r="758">
      <c r="A758" s="0" t="s">
        <v>6894</v>
      </c>
      <c r="B758" s="0" t="s">
        <v>1459</v>
      </c>
      <c r="C758" s="0" t="str">
        <f t="shared" si="11"/>
        <v>CHGenève</v>
      </c>
    </row>
    <row r="759">
      <c r="A759" s="0" t="s">
        <v>6895</v>
      </c>
      <c r="B759" s="0" t="s">
        <v>6896</v>
      </c>
      <c r="C759" s="0" t="str">
        <f t="shared" si="11"/>
        <v>CHGlarus</v>
      </c>
    </row>
    <row r="760">
      <c r="A760" s="0" t="s">
        <v>6897</v>
      </c>
      <c r="B760" s="0" t="s">
        <v>6898</v>
      </c>
      <c r="C760" s="0" t="str">
        <f t="shared" si="11"/>
        <v>CHGraubünden</v>
      </c>
    </row>
    <row r="761">
      <c r="A761" s="0" t="s">
        <v>6897</v>
      </c>
      <c r="B761" s="0" t="s">
        <v>6899</v>
      </c>
      <c r="C761" s="0" t="str">
        <f t="shared" si="11"/>
        <v>CHGrisons</v>
      </c>
    </row>
    <row r="762">
      <c r="A762" s="0" t="s">
        <v>6897</v>
      </c>
      <c r="B762" s="0" t="s">
        <v>6900</v>
      </c>
      <c r="C762" s="0" t="str">
        <f t="shared" si="11"/>
        <v>CHGrigioni</v>
      </c>
    </row>
    <row r="763">
      <c r="A763" s="0" t="s">
        <v>6897</v>
      </c>
      <c r="B763" s="0" t="s">
        <v>6901</v>
      </c>
      <c r="C763" s="0" t="str">
        <f t="shared" si="11"/>
        <v>CHGrischun</v>
      </c>
    </row>
    <row r="764">
      <c r="A764" s="0" t="s">
        <v>6902</v>
      </c>
      <c r="B764" s="0" t="s">
        <v>6903</v>
      </c>
      <c r="C764" s="0" t="str">
        <f t="shared" si="11"/>
        <v>CHJura</v>
      </c>
    </row>
    <row r="765">
      <c r="A765" s="0" t="s">
        <v>6904</v>
      </c>
      <c r="B765" s="0" t="s">
        <v>6905</v>
      </c>
      <c r="C765" s="0" t="str">
        <f t="shared" si="11"/>
        <v>CHLuzern</v>
      </c>
    </row>
    <row r="766">
      <c r="A766" s="0" t="s">
        <v>6906</v>
      </c>
      <c r="B766" s="0" t="s">
        <v>1445</v>
      </c>
      <c r="C766" s="0" t="str">
        <f t="shared" si="11"/>
        <v>CHNeuchâtel</v>
      </c>
    </row>
    <row r="767">
      <c r="A767" s="0" t="s">
        <v>6907</v>
      </c>
      <c r="B767" s="0" t="s">
        <v>6908</v>
      </c>
      <c r="C767" s="0" t="str">
        <f t="shared" si="11"/>
        <v>CHNidwalden</v>
      </c>
    </row>
    <row r="768">
      <c r="A768" s="0" t="s">
        <v>6909</v>
      </c>
      <c r="B768" s="0" t="s">
        <v>6910</v>
      </c>
      <c r="C768" s="0" t="str">
        <f t="shared" si="11"/>
        <v>CHObwalden</v>
      </c>
    </row>
    <row r="769">
      <c r="A769" s="0" t="s">
        <v>6911</v>
      </c>
      <c r="B769" s="0" t="s">
        <v>6912</v>
      </c>
      <c r="C769" s="0" t="str">
        <f t="shared" si="11"/>
        <v>CHSankt Gallen</v>
      </c>
    </row>
    <row r="770">
      <c r="A770" s="0" t="s">
        <v>6913</v>
      </c>
      <c r="B770" s="0" t="s">
        <v>6914</v>
      </c>
      <c r="C770" s="0" t="str">
        <f t="shared" si="11"/>
        <v>CHSchaffhausen</v>
      </c>
    </row>
    <row r="771">
      <c r="A771" s="0" t="s">
        <v>6915</v>
      </c>
      <c r="B771" s="0" t="s">
        <v>6916</v>
      </c>
      <c r="C771" s="0" t="str">
        <f ref="C771:C834" t="shared" si="12">LEFT(A771,2)&amp;B771</f>
        <v>CHSolothurn</v>
      </c>
    </row>
    <row r="772">
      <c r="A772" s="0" t="s">
        <v>6917</v>
      </c>
      <c r="B772" s="0" t="s">
        <v>6918</v>
      </c>
      <c r="C772" s="0" t="str">
        <f t="shared" si="12"/>
        <v>CHSchwyz</v>
      </c>
    </row>
    <row r="773">
      <c r="A773" s="0" t="s">
        <v>6919</v>
      </c>
      <c r="B773" s="0" t="s">
        <v>6920</v>
      </c>
      <c r="C773" s="0" t="str">
        <f t="shared" si="12"/>
        <v>CHThurgau</v>
      </c>
    </row>
    <row r="774">
      <c r="A774" s="0" t="s">
        <v>6921</v>
      </c>
      <c r="B774" s="0" t="s">
        <v>1201</v>
      </c>
      <c r="C774" s="0" t="str">
        <f t="shared" si="12"/>
        <v>CHTicino</v>
      </c>
    </row>
    <row r="775">
      <c r="A775" s="0" t="s">
        <v>6922</v>
      </c>
      <c r="B775" s="0" t="s">
        <v>6923</v>
      </c>
      <c r="C775" s="0" t="str">
        <f t="shared" si="12"/>
        <v>CHUri</v>
      </c>
    </row>
    <row r="776">
      <c r="A776" s="0" t="s">
        <v>6924</v>
      </c>
      <c r="B776" s="0" t="s">
        <v>6925</v>
      </c>
      <c r="C776" s="0" t="str">
        <f t="shared" si="12"/>
        <v>CHVaud</v>
      </c>
    </row>
    <row r="777">
      <c r="A777" s="0" t="s">
        <v>6926</v>
      </c>
      <c r="B777" s="0" t="s">
        <v>6927</v>
      </c>
      <c r="C777" s="0" t="str">
        <f t="shared" si="12"/>
        <v>CHWallis</v>
      </c>
    </row>
    <row r="778">
      <c r="A778" s="0" t="s">
        <v>6926</v>
      </c>
      <c r="B778" s="0" t="s">
        <v>6928</v>
      </c>
      <c r="C778" s="0" t="str">
        <f t="shared" si="12"/>
        <v>CHValais</v>
      </c>
    </row>
    <row r="779">
      <c r="A779" s="0" t="s">
        <v>6929</v>
      </c>
      <c r="B779" s="0" t="s">
        <v>6930</v>
      </c>
      <c r="C779" s="0" t="str">
        <f t="shared" si="12"/>
        <v>CHZug</v>
      </c>
    </row>
    <row r="780">
      <c r="A780" s="0" t="s">
        <v>6931</v>
      </c>
      <c r="B780" s="0" t="s">
        <v>6932</v>
      </c>
      <c r="C780" s="0" t="str">
        <f t="shared" si="12"/>
        <v>CHZürich</v>
      </c>
    </row>
    <row r="781">
      <c r="A781" s="0" t="s">
        <v>6933</v>
      </c>
      <c r="B781" s="0" t="s">
        <v>6934</v>
      </c>
      <c r="C781" s="0" t="str">
        <f t="shared" si="12"/>
        <v>CIAbidjan</v>
      </c>
    </row>
    <row r="782">
      <c r="A782" s="0" t="s">
        <v>6935</v>
      </c>
      <c r="B782" s="0" t="s">
        <v>6936</v>
      </c>
      <c r="C782" s="0" t="str">
        <f t="shared" si="12"/>
        <v>CIYamoussoukro</v>
      </c>
    </row>
    <row r="783">
      <c r="A783" s="0" t="s">
        <v>6937</v>
      </c>
      <c r="B783" s="0" t="s">
        <v>6938</v>
      </c>
      <c r="C783" s="0" t="str">
        <f t="shared" si="12"/>
        <v>CIBas-Sassandra</v>
      </c>
    </row>
    <row r="784">
      <c r="A784" s="0" t="s">
        <v>6939</v>
      </c>
      <c r="B784" s="0" t="s">
        <v>6240</v>
      </c>
      <c r="C784" s="0" t="str">
        <f t="shared" si="12"/>
        <v>CIComoé</v>
      </c>
    </row>
    <row r="785">
      <c r="A785" s="0" t="s">
        <v>6940</v>
      </c>
      <c r="B785" s="0" t="s">
        <v>6941</v>
      </c>
      <c r="C785" s="0" t="str">
        <f t="shared" si="12"/>
        <v>CIDenguélé</v>
      </c>
    </row>
    <row r="786">
      <c r="A786" s="0" t="s">
        <v>6942</v>
      </c>
      <c r="B786" s="0" t="s">
        <v>6943</v>
      </c>
      <c r="C786" s="0" t="str">
        <f t="shared" si="12"/>
        <v>CIGôh-Djiboua</v>
      </c>
    </row>
    <row r="787">
      <c r="A787" s="0" t="s">
        <v>6944</v>
      </c>
      <c r="B787" s="0" t="s">
        <v>6945</v>
      </c>
      <c r="C787" s="0" t="str">
        <f t="shared" si="12"/>
        <v>CILacs</v>
      </c>
    </row>
    <row r="788">
      <c r="A788" s="0" t="s">
        <v>6946</v>
      </c>
      <c r="B788" s="0" t="s">
        <v>6947</v>
      </c>
      <c r="C788" s="0" t="str">
        <f t="shared" si="12"/>
        <v>CILagunes</v>
      </c>
    </row>
    <row r="789">
      <c r="A789" s="0" t="s">
        <v>6948</v>
      </c>
      <c r="B789" s="0" t="s">
        <v>6949</v>
      </c>
      <c r="C789" s="0" t="str">
        <f t="shared" si="12"/>
        <v>CIMontagnes</v>
      </c>
    </row>
    <row r="790">
      <c r="A790" s="0" t="s">
        <v>6950</v>
      </c>
      <c r="B790" s="0" t="s">
        <v>6951</v>
      </c>
      <c r="C790" s="0" t="str">
        <f t="shared" si="12"/>
        <v>CISassandra-Marahoué</v>
      </c>
    </row>
    <row r="791">
      <c r="A791" s="0" t="s">
        <v>6952</v>
      </c>
      <c r="B791" s="0" t="s">
        <v>6953</v>
      </c>
      <c r="C791" s="0" t="str">
        <f t="shared" si="12"/>
        <v>CISavanes</v>
      </c>
    </row>
    <row r="792">
      <c r="A792" s="0" t="s">
        <v>6954</v>
      </c>
      <c r="B792" s="0" t="s">
        <v>6955</v>
      </c>
      <c r="C792" s="0" t="str">
        <f t="shared" si="12"/>
        <v>CIVallée du Bandama</v>
      </c>
    </row>
    <row r="793">
      <c r="A793" s="0" t="s">
        <v>6956</v>
      </c>
      <c r="B793" s="0" t="s">
        <v>6957</v>
      </c>
      <c r="C793" s="0" t="str">
        <f t="shared" si="12"/>
        <v>CIWoroba</v>
      </c>
    </row>
    <row r="794">
      <c r="A794" s="0" t="s">
        <v>6958</v>
      </c>
      <c r="B794" s="0" t="s">
        <v>6959</v>
      </c>
      <c r="C794" s="0" t="str">
        <f t="shared" si="12"/>
        <v>CIZanzan</v>
      </c>
    </row>
    <row r="795">
      <c r="A795" s="0" t="s">
        <v>6960</v>
      </c>
      <c r="B795" s="0" t="s">
        <v>6961</v>
      </c>
      <c r="C795" s="0" t="str">
        <f t="shared" si="12"/>
        <v>CLAisén del General Carlos Ibañez del Campo</v>
      </c>
    </row>
    <row r="796">
      <c r="A796" s="0" t="s">
        <v>6962</v>
      </c>
      <c r="B796" s="0" t="s">
        <v>1495</v>
      </c>
      <c r="C796" s="0" t="str">
        <f t="shared" si="12"/>
        <v>CLAntofagasta</v>
      </c>
    </row>
    <row r="797">
      <c r="A797" s="0" t="s">
        <v>6963</v>
      </c>
      <c r="B797" s="0" t="s">
        <v>6964</v>
      </c>
      <c r="C797" s="0" t="str">
        <f t="shared" si="12"/>
        <v>CLArica y Parinacota</v>
      </c>
    </row>
    <row r="798">
      <c r="A798" s="0" t="s">
        <v>6965</v>
      </c>
      <c r="B798" s="0" t="s">
        <v>6966</v>
      </c>
      <c r="C798" s="0" t="str">
        <f t="shared" si="12"/>
        <v>CLLa Araucanía</v>
      </c>
    </row>
    <row r="799">
      <c r="A799" s="0" t="s">
        <v>6967</v>
      </c>
      <c r="B799" s="0" t="s">
        <v>6968</v>
      </c>
      <c r="C799" s="0" t="str">
        <f t="shared" si="12"/>
        <v>CLAtacama</v>
      </c>
    </row>
    <row r="800">
      <c r="A800" s="0" t="s">
        <v>6969</v>
      </c>
      <c r="B800" s="0" t="s">
        <v>6970</v>
      </c>
      <c r="C800" s="0" t="str">
        <f t="shared" si="12"/>
        <v>CLBiobío</v>
      </c>
    </row>
    <row r="801">
      <c r="A801" s="0" t="s">
        <v>6971</v>
      </c>
      <c r="B801" s="0" t="s">
        <v>6972</v>
      </c>
      <c r="C801" s="0" t="str">
        <f t="shared" si="12"/>
        <v>CLCoquimbo</v>
      </c>
    </row>
    <row r="802">
      <c r="A802" s="0" t="s">
        <v>6973</v>
      </c>
      <c r="B802" s="0" t="s">
        <v>6974</v>
      </c>
      <c r="C802" s="0" t="str">
        <f t="shared" si="12"/>
        <v>CLLibertador General Bernardo O'Higgins</v>
      </c>
    </row>
    <row r="803">
      <c r="A803" s="0" t="s">
        <v>6975</v>
      </c>
      <c r="B803" s="0" t="s">
        <v>6976</v>
      </c>
      <c r="C803" s="0" t="str">
        <f t="shared" si="12"/>
        <v>CLLos Lagos</v>
      </c>
    </row>
    <row r="804">
      <c r="A804" s="0" t="s">
        <v>6977</v>
      </c>
      <c r="B804" s="0" t="s">
        <v>6978</v>
      </c>
      <c r="C804" s="0" t="str">
        <f t="shared" si="12"/>
        <v>CLLos Ríos</v>
      </c>
    </row>
    <row r="805">
      <c r="A805" s="0" t="s">
        <v>6979</v>
      </c>
      <c r="B805" s="0" t="s">
        <v>6980</v>
      </c>
      <c r="C805" s="0" t="str">
        <f t="shared" si="12"/>
        <v>CLMagallanes</v>
      </c>
    </row>
    <row r="806">
      <c r="A806" s="0" t="s">
        <v>6981</v>
      </c>
      <c r="B806" s="0" t="s">
        <v>6982</v>
      </c>
      <c r="C806" s="0" t="str">
        <f t="shared" si="12"/>
        <v>CLMaule</v>
      </c>
    </row>
    <row r="807">
      <c r="A807" s="0" t="s">
        <v>6983</v>
      </c>
      <c r="B807" s="0" t="s">
        <v>6984</v>
      </c>
      <c r="C807" s="0" t="str">
        <f t="shared" si="12"/>
        <v>CLÑuble</v>
      </c>
    </row>
    <row r="808">
      <c r="A808" s="0" t="s">
        <v>6985</v>
      </c>
      <c r="B808" s="0" t="s">
        <v>6986</v>
      </c>
      <c r="C808" s="0" t="str">
        <f t="shared" si="12"/>
        <v>CLRegión Metropolitana de Santiago</v>
      </c>
    </row>
    <row r="809">
      <c r="A809" s="0" t="s">
        <v>6987</v>
      </c>
      <c r="B809" s="0" t="s">
        <v>6988</v>
      </c>
      <c r="C809" s="0" t="str">
        <f t="shared" si="12"/>
        <v>CLTarapacá</v>
      </c>
    </row>
    <row r="810">
      <c r="A810" s="0" t="s">
        <v>6989</v>
      </c>
      <c r="B810" s="0" t="s">
        <v>6990</v>
      </c>
      <c r="C810" s="0" t="str">
        <f t="shared" si="12"/>
        <v>CLValparaíso</v>
      </c>
    </row>
    <row r="811">
      <c r="A811" s="0" t="s">
        <v>6991</v>
      </c>
      <c r="B811" s="0" t="s">
        <v>6992</v>
      </c>
      <c r="C811" s="0" t="str">
        <f t="shared" si="12"/>
        <v>CMAdamaoua</v>
      </c>
    </row>
    <row r="812">
      <c r="A812" s="0" t="s">
        <v>6991</v>
      </c>
      <c r="B812" s="0" t="s">
        <v>6992</v>
      </c>
      <c r="C812" s="0" t="str">
        <f t="shared" si="12"/>
        <v>CMAdamaoua</v>
      </c>
    </row>
    <row r="813">
      <c r="A813" s="0" t="s">
        <v>6993</v>
      </c>
      <c r="B813" s="0" t="s">
        <v>6244</v>
      </c>
      <c r="C813" s="0" t="str">
        <f t="shared" si="12"/>
        <v>CMCentre</v>
      </c>
    </row>
    <row r="814">
      <c r="A814" s="0" t="s">
        <v>6993</v>
      </c>
      <c r="B814" s="0" t="s">
        <v>6244</v>
      </c>
      <c r="C814" s="0" t="str">
        <f t="shared" si="12"/>
        <v>CMCentre</v>
      </c>
    </row>
    <row r="815">
      <c r="A815" s="0" t="s">
        <v>6994</v>
      </c>
      <c r="B815" s="0" t="s">
        <v>6995</v>
      </c>
      <c r="C815" s="0" t="str">
        <f t="shared" si="12"/>
        <v>CMFar North</v>
      </c>
    </row>
    <row r="816">
      <c r="A816" s="0" t="s">
        <v>6994</v>
      </c>
      <c r="B816" s="0" t="s">
        <v>6996</v>
      </c>
      <c r="C816" s="0" t="str">
        <f t="shared" si="12"/>
        <v>CMExtrême-Nord</v>
      </c>
    </row>
    <row r="817">
      <c r="A817" s="0" t="s">
        <v>6997</v>
      </c>
      <c r="B817" s="0" t="s">
        <v>6998</v>
      </c>
      <c r="C817" s="0" t="str">
        <f t="shared" si="12"/>
        <v>CMEast</v>
      </c>
    </row>
    <row r="818">
      <c r="A818" s="0" t="s">
        <v>6997</v>
      </c>
      <c r="B818" s="0" t="s">
        <v>6282</v>
      </c>
      <c r="C818" s="0" t="str">
        <f t="shared" si="12"/>
        <v>CMEst</v>
      </c>
    </row>
    <row r="819">
      <c r="A819" s="0" t="s">
        <v>6999</v>
      </c>
      <c r="B819" s="0" t="s">
        <v>6454</v>
      </c>
      <c r="C819" s="0" t="str">
        <f t="shared" si="12"/>
        <v>CMLittoral</v>
      </c>
    </row>
    <row r="820">
      <c r="A820" s="0" t="s">
        <v>6999</v>
      </c>
      <c r="B820" s="0" t="s">
        <v>6454</v>
      </c>
      <c r="C820" s="0" t="str">
        <f t="shared" si="12"/>
        <v>CMLittoral</v>
      </c>
    </row>
    <row r="821">
      <c r="A821" s="0" t="s">
        <v>7000</v>
      </c>
      <c r="B821" s="0" t="s">
        <v>7001</v>
      </c>
      <c r="C821" s="0" t="str">
        <f t="shared" si="12"/>
        <v>CMNorth</v>
      </c>
    </row>
    <row r="822">
      <c r="A822" s="0" t="s">
        <v>7000</v>
      </c>
      <c r="B822" s="0" t="s">
        <v>6302</v>
      </c>
      <c r="C822" s="0" t="str">
        <f t="shared" si="12"/>
        <v>CMNord</v>
      </c>
    </row>
    <row r="823">
      <c r="A823" s="0" t="s">
        <v>7002</v>
      </c>
      <c r="B823" s="0" t="s">
        <v>1361</v>
      </c>
      <c r="C823" s="0" t="str">
        <f t="shared" si="12"/>
        <v>CMNorth-West</v>
      </c>
    </row>
    <row r="824">
      <c r="A824" s="0" t="s">
        <v>7002</v>
      </c>
      <c r="B824" s="0" t="s">
        <v>7003</v>
      </c>
      <c r="C824" s="0" t="str">
        <f t="shared" si="12"/>
        <v>CMNord-Ouest</v>
      </c>
    </row>
    <row r="825">
      <c r="A825" s="0" t="s">
        <v>7004</v>
      </c>
      <c r="B825" s="0" t="s">
        <v>7005</v>
      </c>
      <c r="C825" s="0" t="str">
        <f t="shared" si="12"/>
        <v>CMWest</v>
      </c>
    </row>
    <row r="826">
      <c r="A826" s="0" t="s">
        <v>7004</v>
      </c>
      <c r="B826" s="0" t="s">
        <v>7006</v>
      </c>
      <c r="C826" s="0" t="str">
        <f t="shared" si="12"/>
        <v>CMOuest</v>
      </c>
    </row>
    <row r="827">
      <c r="A827" s="0" t="s">
        <v>7007</v>
      </c>
      <c r="B827" s="0" t="s">
        <v>7008</v>
      </c>
      <c r="C827" s="0" t="str">
        <f t="shared" si="12"/>
        <v>CMSouth</v>
      </c>
    </row>
    <row r="828">
      <c r="A828" s="0" t="s">
        <v>7007</v>
      </c>
      <c r="B828" s="0" t="s">
        <v>7009</v>
      </c>
      <c r="C828" s="0" t="str">
        <f t="shared" si="12"/>
        <v>CMSud</v>
      </c>
    </row>
    <row r="829">
      <c r="A829" s="0" t="s">
        <v>7010</v>
      </c>
      <c r="B829" s="0" t="s">
        <v>7011</v>
      </c>
      <c r="C829" s="0" t="str">
        <f t="shared" si="12"/>
        <v>CMSouth-West</v>
      </c>
    </row>
    <row r="830">
      <c r="A830" s="0" t="s">
        <v>7010</v>
      </c>
      <c r="B830" s="0" t="s">
        <v>6330</v>
      </c>
      <c r="C830" s="0" t="str">
        <f t="shared" si="12"/>
        <v>CMSud-Ouest</v>
      </c>
    </row>
    <row r="831">
      <c r="A831" s="0" t="s">
        <v>7012</v>
      </c>
      <c r="B831" s="0" t="s">
        <v>1196</v>
      </c>
      <c r="C831" s="0" t="str">
        <f t="shared" si="12"/>
        <v>CNAnhui Sheng</v>
      </c>
    </row>
    <row r="832">
      <c r="A832" s="0" t="s">
        <v>7013</v>
      </c>
      <c r="B832" s="0" t="s">
        <v>1312</v>
      </c>
      <c r="C832" s="0" t="str">
        <f t="shared" si="12"/>
        <v>CNFujian Sheng</v>
      </c>
    </row>
    <row r="833">
      <c r="A833" s="0" t="s">
        <v>7014</v>
      </c>
      <c r="B833" s="0" t="s">
        <v>1330</v>
      </c>
      <c r="C833" s="0" t="str">
        <f t="shared" si="12"/>
        <v>CNGuangdong Sheng</v>
      </c>
    </row>
    <row r="834">
      <c r="A834" s="0" t="s">
        <v>7015</v>
      </c>
      <c r="B834" s="0" t="s">
        <v>1508</v>
      </c>
      <c r="C834" s="0" t="str">
        <f t="shared" si="12"/>
        <v>CNGansu Sheng</v>
      </c>
    </row>
    <row r="835">
      <c r="A835" s="0" t="s">
        <v>7016</v>
      </c>
      <c r="B835" s="0" t="s">
        <v>7017</v>
      </c>
      <c r="C835" s="0" t="str">
        <f ref="C835:C898" t="shared" si="13">LEFT(A835,2)&amp;B835</f>
        <v>CNGuizhou Sheng</v>
      </c>
    </row>
    <row r="836">
      <c r="A836" s="0" t="s">
        <v>7018</v>
      </c>
      <c r="B836" s="0" t="s">
        <v>1260</v>
      </c>
      <c r="C836" s="0" t="str">
        <f t="shared" si="13"/>
        <v>CNHenan Sheng</v>
      </c>
    </row>
    <row r="837">
      <c r="A837" s="0" t="s">
        <v>7019</v>
      </c>
      <c r="B837" s="0" t="s">
        <v>1268</v>
      </c>
      <c r="C837" s="0" t="str">
        <f t="shared" si="13"/>
        <v>CNHubei Sheng</v>
      </c>
    </row>
    <row r="838">
      <c r="A838" s="0" t="s">
        <v>7020</v>
      </c>
      <c r="B838" s="0" t="s">
        <v>7021</v>
      </c>
      <c r="C838" s="0" t="str">
        <f t="shared" si="13"/>
        <v>CNHebei Sheng</v>
      </c>
    </row>
    <row r="839">
      <c r="A839" s="0" t="s">
        <v>7022</v>
      </c>
      <c r="B839" s="0" t="s">
        <v>7023</v>
      </c>
      <c r="C839" s="0" t="str">
        <f t="shared" si="13"/>
        <v>CNHainan Sheng</v>
      </c>
    </row>
    <row r="840">
      <c r="A840" s="0" t="s">
        <v>7024</v>
      </c>
      <c r="B840" s="0" t="s">
        <v>7025</v>
      </c>
      <c r="C840" s="0" t="str">
        <f t="shared" si="13"/>
        <v>CNHeilongjiang Sheng</v>
      </c>
    </row>
    <row r="841">
      <c r="A841" s="0" t="s">
        <v>7026</v>
      </c>
      <c r="B841" s="0" t="s">
        <v>1348</v>
      </c>
      <c r="C841" s="0" t="str">
        <f t="shared" si="13"/>
        <v>CNHunan Sheng</v>
      </c>
    </row>
    <row r="842">
      <c r="A842" s="0" t="s">
        <v>7027</v>
      </c>
      <c r="B842" s="0" t="s">
        <v>7028</v>
      </c>
      <c r="C842" s="0" t="str">
        <f t="shared" si="13"/>
        <v>CNJilin Sheng</v>
      </c>
    </row>
    <row r="843">
      <c r="A843" s="0" t="s">
        <v>7029</v>
      </c>
      <c r="B843" s="0" t="s">
        <v>1277</v>
      </c>
      <c r="C843" s="0" t="str">
        <f t="shared" si="13"/>
        <v>CNJiangsu Sheng</v>
      </c>
    </row>
    <row r="844">
      <c r="A844" s="0" t="s">
        <v>7030</v>
      </c>
      <c r="B844" s="0" t="s">
        <v>1374</v>
      </c>
      <c r="C844" s="0" t="str">
        <f t="shared" si="13"/>
        <v>CNJiangxi Sheng</v>
      </c>
    </row>
    <row r="845">
      <c r="A845" s="0" t="s">
        <v>7031</v>
      </c>
      <c r="B845" s="0" t="s">
        <v>7032</v>
      </c>
      <c r="C845" s="0" t="str">
        <f t="shared" si="13"/>
        <v>CNLiaoning Sheng</v>
      </c>
    </row>
    <row r="846">
      <c r="A846" s="0" t="s">
        <v>7033</v>
      </c>
      <c r="B846" s="0" t="s">
        <v>7034</v>
      </c>
      <c r="C846" s="0" t="str">
        <f t="shared" si="13"/>
        <v>CNQinghai Sheng</v>
      </c>
    </row>
    <row r="847">
      <c r="A847" s="0" t="s">
        <v>7035</v>
      </c>
      <c r="B847" s="0" t="s">
        <v>1327</v>
      </c>
      <c r="C847" s="0" t="str">
        <f t="shared" si="13"/>
        <v>CNSichuan Sheng</v>
      </c>
    </row>
    <row r="848">
      <c r="A848" s="0" t="s">
        <v>7036</v>
      </c>
      <c r="B848" s="0" t="s">
        <v>1263</v>
      </c>
      <c r="C848" s="0" t="str">
        <f t="shared" si="13"/>
        <v>CNShandong Sheng</v>
      </c>
    </row>
    <row r="849">
      <c r="A849" s="0" t="s">
        <v>7037</v>
      </c>
      <c r="B849" s="0" t="s">
        <v>7038</v>
      </c>
      <c r="C849" s="0" t="str">
        <f t="shared" si="13"/>
        <v>CNShaanxi Sheng</v>
      </c>
    </row>
    <row r="850">
      <c r="A850" s="0" t="s">
        <v>7039</v>
      </c>
      <c r="B850" s="0" t="s">
        <v>7040</v>
      </c>
      <c r="C850" s="0" t="str">
        <f t="shared" si="13"/>
        <v>CNShanxi Sheng</v>
      </c>
    </row>
    <row r="851">
      <c r="A851" s="0" t="s">
        <v>7041</v>
      </c>
      <c r="B851" s="0" t="s">
        <v>7042</v>
      </c>
      <c r="C851" s="0" t="str">
        <f t="shared" si="13"/>
        <v>CNTaiwan Sheng (see also separate country code entry under TW)</v>
      </c>
    </row>
    <row r="852">
      <c r="A852" s="0" t="s">
        <v>7043</v>
      </c>
      <c r="B852" s="0" t="s">
        <v>1254</v>
      </c>
      <c r="C852" s="0" t="str">
        <f t="shared" si="13"/>
        <v>CNYunnan Sheng</v>
      </c>
    </row>
    <row r="853">
      <c r="A853" s="0" t="s">
        <v>7044</v>
      </c>
      <c r="B853" s="0" t="s">
        <v>1334</v>
      </c>
      <c r="C853" s="0" t="str">
        <f t="shared" si="13"/>
        <v>CNZhejiang Sheng</v>
      </c>
    </row>
    <row r="854">
      <c r="A854" s="0" t="s">
        <v>7045</v>
      </c>
      <c r="B854" s="0" t="s">
        <v>1713</v>
      </c>
      <c r="C854" s="0" t="str">
        <f t="shared" si="13"/>
        <v>CNGuangxi Zhuangzu Zizhiqu</v>
      </c>
    </row>
    <row r="855">
      <c r="A855" s="0" t="s">
        <v>7046</v>
      </c>
      <c r="B855" s="0" t="s">
        <v>1366</v>
      </c>
      <c r="C855" s="0" t="str">
        <f t="shared" si="13"/>
        <v>CNNei Mongol Zizhiqu</v>
      </c>
    </row>
    <row r="856">
      <c r="A856" s="0" t="s">
        <v>7047</v>
      </c>
      <c r="B856" s="0" t="s">
        <v>1661</v>
      </c>
      <c r="C856" s="0" t="str">
        <f t="shared" si="13"/>
        <v>CNNingxia Huizi Zizhiqu</v>
      </c>
    </row>
    <row r="857">
      <c r="A857" s="0" t="s">
        <v>7048</v>
      </c>
      <c r="B857" s="0" t="s">
        <v>7049</v>
      </c>
      <c r="C857" s="0" t="str">
        <f t="shared" si="13"/>
        <v>CNXinjiang Uygur Zizhiqu</v>
      </c>
    </row>
    <row r="858">
      <c r="A858" s="0" t="s">
        <v>7050</v>
      </c>
      <c r="B858" s="0" t="s">
        <v>7051</v>
      </c>
      <c r="C858" s="0" t="str">
        <f t="shared" si="13"/>
        <v>CNXizang Zizhiqu</v>
      </c>
    </row>
    <row r="859">
      <c r="A859" s="0" t="s">
        <v>7052</v>
      </c>
      <c r="B859" s="0" t="s">
        <v>1345</v>
      </c>
      <c r="C859" s="0" t="str">
        <f t="shared" si="13"/>
        <v>CNHong Kong SAR</v>
      </c>
    </row>
    <row r="860">
      <c r="A860" s="0" t="s">
        <v>7052</v>
      </c>
      <c r="B860" s="0" t="s">
        <v>7053</v>
      </c>
      <c r="C860" s="0" t="str">
        <f t="shared" si="13"/>
        <v>CNXianggang Tebiexingzhengqu (see also separate country code entry under HK)</v>
      </c>
    </row>
    <row r="861">
      <c r="A861" s="0" t="s">
        <v>7054</v>
      </c>
      <c r="B861" s="0" t="s">
        <v>7055</v>
      </c>
      <c r="C861" s="0" t="str">
        <f t="shared" si="13"/>
        <v>CNMacao SAR (see also separate country code entry under MO)</v>
      </c>
    </row>
    <row r="862">
      <c r="A862" s="0" t="s">
        <v>7054</v>
      </c>
      <c r="B862" s="0" t="s">
        <v>7056</v>
      </c>
      <c r="C862" s="0" t="str">
        <f t="shared" si="13"/>
        <v>CNMacau SAR (see also separate country code entry under MO)</v>
      </c>
    </row>
    <row r="863">
      <c r="A863" s="0" t="s">
        <v>7054</v>
      </c>
      <c r="B863" s="0" t="s">
        <v>7057</v>
      </c>
      <c r="C863" s="0" t="str">
        <f t="shared" si="13"/>
        <v>CNAomen Tebiexingzhengqu (see also separate country code entry under MO)</v>
      </c>
    </row>
    <row r="864">
      <c r="A864" s="0" t="s">
        <v>7058</v>
      </c>
      <c r="B864" s="0" t="s">
        <v>7059</v>
      </c>
      <c r="C864" s="0" t="str">
        <f t="shared" si="13"/>
        <v>CNBeijing Shi</v>
      </c>
    </row>
    <row r="865">
      <c r="A865" s="0" t="s">
        <v>7060</v>
      </c>
      <c r="B865" s="0" t="s">
        <v>7061</v>
      </c>
      <c r="C865" s="0" t="str">
        <f t="shared" si="13"/>
        <v>CNChongqing Shi</v>
      </c>
    </row>
    <row r="866">
      <c r="A866" s="0" t="s">
        <v>7062</v>
      </c>
      <c r="B866" s="0" t="s">
        <v>7063</v>
      </c>
      <c r="C866" s="0" t="str">
        <f t="shared" si="13"/>
        <v>CNShanghai Shi</v>
      </c>
    </row>
    <row r="867">
      <c r="A867" s="0" t="s">
        <v>7064</v>
      </c>
      <c r="B867" s="0" t="s">
        <v>7065</v>
      </c>
      <c r="C867" s="0" t="str">
        <f t="shared" si="13"/>
        <v>CNTianjin Shi</v>
      </c>
    </row>
    <row r="868">
      <c r="A868" s="0" t="s">
        <v>7066</v>
      </c>
      <c r="B868" s="0" t="s">
        <v>1266</v>
      </c>
      <c r="C868" s="0" t="str">
        <f t="shared" si="13"/>
        <v>COAmazonas</v>
      </c>
    </row>
    <row r="869">
      <c r="A869" s="0" t="s">
        <v>7067</v>
      </c>
      <c r="B869" s="0" t="s">
        <v>1320</v>
      </c>
      <c r="C869" s="0" t="str">
        <f t="shared" si="13"/>
        <v>COAntioquia</v>
      </c>
    </row>
    <row r="870">
      <c r="A870" s="0" t="s">
        <v>7068</v>
      </c>
      <c r="B870" s="0" t="s">
        <v>7069</v>
      </c>
      <c r="C870" s="0" t="str">
        <f t="shared" si="13"/>
        <v>COArauca</v>
      </c>
    </row>
    <row r="871">
      <c r="A871" s="0" t="s">
        <v>7070</v>
      </c>
      <c r="B871" s="0" t="s">
        <v>7071</v>
      </c>
      <c r="C871" s="0" t="str">
        <f t="shared" si="13"/>
        <v>COAtlántico</v>
      </c>
    </row>
    <row r="872">
      <c r="A872" s="0" t="s">
        <v>7072</v>
      </c>
      <c r="B872" s="0" t="s">
        <v>7073</v>
      </c>
      <c r="C872" s="0" t="str">
        <f t="shared" si="13"/>
        <v>COBolívar</v>
      </c>
    </row>
    <row r="873">
      <c r="A873" s="0" t="s">
        <v>7074</v>
      </c>
      <c r="B873" s="0" t="s">
        <v>7075</v>
      </c>
      <c r="C873" s="0" t="str">
        <f t="shared" si="13"/>
        <v>COBoyacá</v>
      </c>
    </row>
    <row r="874">
      <c r="A874" s="0" t="s">
        <v>7076</v>
      </c>
      <c r="B874" s="0" t="s">
        <v>7077</v>
      </c>
      <c r="C874" s="0" t="str">
        <f t="shared" si="13"/>
        <v>COCaldas</v>
      </c>
    </row>
    <row r="875">
      <c r="A875" s="0" t="s">
        <v>7078</v>
      </c>
      <c r="B875" s="0" t="s">
        <v>7079</v>
      </c>
      <c r="C875" s="0" t="str">
        <f t="shared" si="13"/>
        <v>COCaquetá</v>
      </c>
    </row>
    <row r="876">
      <c r="A876" s="0" t="s">
        <v>7080</v>
      </c>
      <c r="B876" s="0" t="s">
        <v>7081</v>
      </c>
      <c r="C876" s="0" t="str">
        <f t="shared" si="13"/>
        <v>COCasanare</v>
      </c>
    </row>
    <row r="877">
      <c r="A877" s="0" t="s">
        <v>7082</v>
      </c>
      <c r="B877" s="0" t="s">
        <v>7083</v>
      </c>
      <c r="C877" s="0" t="str">
        <f t="shared" si="13"/>
        <v>COCauca</v>
      </c>
    </row>
    <row r="878">
      <c r="A878" s="0" t="s">
        <v>7084</v>
      </c>
      <c r="B878" s="0" t="s">
        <v>7085</v>
      </c>
      <c r="C878" s="0" t="str">
        <f t="shared" si="13"/>
        <v>COCesar</v>
      </c>
    </row>
    <row r="879">
      <c r="A879" s="0" t="s">
        <v>7086</v>
      </c>
      <c r="B879" s="0" t="s">
        <v>7087</v>
      </c>
      <c r="C879" s="0" t="str">
        <f t="shared" si="13"/>
        <v>COChocó</v>
      </c>
    </row>
    <row r="880">
      <c r="A880" s="0" t="s">
        <v>7088</v>
      </c>
      <c r="B880" s="0" t="s">
        <v>5848</v>
      </c>
      <c r="C880" s="0" t="str">
        <f t="shared" si="13"/>
        <v>COCórdoba</v>
      </c>
    </row>
    <row r="881">
      <c r="A881" s="0" t="s">
        <v>7089</v>
      </c>
      <c r="B881" s="0" t="s">
        <v>7090</v>
      </c>
      <c r="C881" s="0" t="str">
        <f t="shared" si="13"/>
        <v>COCundinamarca</v>
      </c>
    </row>
    <row r="882">
      <c r="A882" s="0" t="s">
        <v>7091</v>
      </c>
      <c r="B882" s="0" t="s">
        <v>7092</v>
      </c>
      <c r="C882" s="0" t="str">
        <f t="shared" si="13"/>
        <v>COGuainía</v>
      </c>
    </row>
    <row r="883">
      <c r="A883" s="0" t="s">
        <v>7093</v>
      </c>
      <c r="B883" s="0" t="s">
        <v>7094</v>
      </c>
      <c r="C883" s="0" t="str">
        <f t="shared" si="13"/>
        <v>COGuaviare</v>
      </c>
    </row>
    <row r="884">
      <c r="A884" s="0" t="s">
        <v>7095</v>
      </c>
      <c r="B884" s="0" t="s">
        <v>7096</v>
      </c>
      <c r="C884" s="0" t="str">
        <f t="shared" si="13"/>
        <v>COHuila</v>
      </c>
    </row>
    <row r="885">
      <c r="A885" s="0" t="s">
        <v>7097</v>
      </c>
      <c r="B885" s="0" t="s">
        <v>7098</v>
      </c>
      <c r="C885" s="0" t="str">
        <f t="shared" si="13"/>
        <v>COLa Guajira</v>
      </c>
    </row>
    <row r="886">
      <c r="A886" s="0" t="s">
        <v>7099</v>
      </c>
      <c r="B886" s="0" t="s">
        <v>7100</v>
      </c>
      <c r="C886" s="0" t="str">
        <f t="shared" si="13"/>
        <v>COMagdalena</v>
      </c>
    </row>
    <row r="887">
      <c r="A887" s="0" t="s">
        <v>7101</v>
      </c>
      <c r="B887" s="0" t="s">
        <v>7102</v>
      </c>
      <c r="C887" s="0" t="str">
        <f t="shared" si="13"/>
        <v>COMeta</v>
      </c>
    </row>
    <row r="888">
      <c r="A888" s="0" t="s">
        <v>7103</v>
      </c>
      <c r="B888" s="0" t="s">
        <v>7104</v>
      </c>
      <c r="C888" s="0" t="str">
        <f t="shared" si="13"/>
        <v>CONariño</v>
      </c>
    </row>
    <row r="889">
      <c r="A889" s="0" t="s">
        <v>7105</v>
      </c>
      <c r="B889" s="0" t="s">
        <v>7106</v>
      </c>
      <c r="C889" s="0" t="str">
        <f t="shared" si="13"/>
        <v>CONorte de Santander</v>
      </c>
    </row>
    <row r="890">
      <c r="A890" s="0" t="s">
        <v>7107</v>
      </c>
      <c r="B890" s="0" t="s">
        <v>7108</v>
      </c>
      <c r="C890" s="0" t="str">
        <f t="shared" si="13"/>
        <v>COPutumayo</v>
      </c>
    </row>
    <row r="891">
      <c r="A891" s="0" t="s">
        <v>7109</v>
      </c>
      <c r="B891" s="0" t="s">
        <v>7110</v>
      </c>
      <c r="C891" s="0" t="str">
        <f t="shared" si="13"/>
        <v>COQuindío</v>
      </c>
    </row>
    <row r="892">
      <c r="A892" s="0" t="s">
        <v>7111</v>
      </c>
      <c r="B892" s="0" t="s">
        <v>7112</v>
      </c>
      <c r="C892" s="0" t="str">
        <f t="shared" si="13"/>
        <v>CORisaralda</v>
      </c>
    </row>
    <row r="893">
      <c r="A893" s="0" t="s">
        <v>7113</v>
      </c>
      <c r="B893" s="0" t="s">
        <v>7114</v>
      </c>
      <c r="C893" s="0" t="str">
        <f t="shared" si="13"/>
        <v>COSantander</v>
      </c>
    </row>
    <row r="894">
      <c r="A894" s="0" t="s">
        <v>7115</v>
      </c>
      <c r="B894" s="0" t="s">
        <v>7116</v>
      </c>
      <c r="C894" s="0" t="str">
        <f t="shared" si="13"/>
        <v>COSan Andrés, Providencia y Santa Catalina</v>
      </c>
    </row>
    <row r="895">
      <c r="A895" s="0" t="s">
        <v>7117</v>
      </c>
      <c r="B895" s="0" t="s">
        <v>7118</v>
      </c>
      <c r="C895" s="0" t="str">
        <f t="shared" si="13"/>
        <v>COSucre</v>
      </c>
    </row>
    <row r="896">
      <c r="A896" s="0" t="s">
        <v>7119</v>
      </c>
      <c r="B896" s="0" t="s">
        <v>7120</v>
      </c>
      <c r="C896" s="0" t="str">
        <f t="shared" si="13"/>
        <v>COTolima</v>
      </c>
    </row>
    <row r="897">
      <c r="A897" s="0" t="s">
        <v>7121</v>
      </c>
      <c r="B897" s="0" t="s">
        <v>7122</v>
      </c>
      <c r="C897" s="0" t="str">
        <f t="shared" si="13"/>
        <v>COValle del Cauca</v>
      </c>
    </row>
    <row r="898">
      <c r="A898" s="0" t="s">
        <v>7123</v>
      </c>
      <c r="B898" s="0" t="s">
        <v>7124</v>
      </c>
      <c r="C898" s="0" t="str">
        <f t="shared" si="13"/>
        <v>COVaupés</v>
      </c>
    </row>
    <row r="899">
      <c r="A899" s="0" t="s">
        <v>7125</v>
      </c>
      <c r="B899" s="0" t="s">
        <v>7126</v>
      </c>
      <c r="C899" s="0" t="str">
        <f ref="C899:C962" t="shared" si="14">LEFT(A899,2)&amp;B899</f>
        <v>COVichada</v>
      </c>
    </row>
    <row r="900">
      <c r="A900" s="0" t="s">
        <v>7127</v>
      </c>
      <c r="B900" s="0" t="s">
        <v>7128</v>
      </c>
      <c r="C900" s="0" t="str">
        <f t="shared" si="14"/>
        <v>CODistrito Capital de Bogotá</v>
      </c>
    </row>
    <row r="901">
      <c r="A901" s="0" t="s">
        <v>7129</v>
      </c>
      <c r="B901" s="0" t="s">
        <v>7130</v>
      </c>
      <c r="C901" s="0" t="str">
        <f t="shared" si="14"/>
        <v>CRAlajuela</v>
      </c>
    </row>
    <row r="902">
      <c r="A902" s="0" t="s">
        <v>7131</v>
      </c>
      <c r="B902" s="0" t="s">
        <v>7132</v>
      </c>
      <c r="C902" s="0" t="str">
        <f t="shared" si="14"/>
        <v>CRCartago</v>
      </c>
    </row>
    <row r="903">
      <c r="A903" s="0" t="s">
        <v>7133</v>
      </c>
      <c r="B903" s="0" t="s">
        <v>7134</v>
      </c>
      <c r="C903" s="0" t="str">
        <f t="shared" si="14"/>
        <v>CRGuanacaste</v>
      </c>
    </row>
    <row r="904">
      <c r="A904" s="0" t="s">
        <v>7135</v>
      </c>
      <c r="B904" s="0" t="s">
        <v>7136</v>
      </c>
      <c r="C904" s="0" t="str">
        <f t="shared" si="14"/>
        <v>CRHeredia</v>
      </c>
    </row>
    <row r="905">
      <c r="A905" s="0" t="s">
        <v>7137</v>
      </c>
      <c r="B905" s="0" t="s">
        <v>7138</v>
      </c>
      <c r="C905" s="0" t="str">
        <f t="shared" si="14"/>
        <v>CRLimón</v>
      </c>
    </row>
    <row r="906">
      <c r="A906" s="0" t="s">
        <v>7139</v>
      </c>
      <c r="B906" s="0" t="s">
        <v>7140</v>
      </c>
      <c r="C906" s="0" t="str">
        <f t="shared" si="14"/>
        <v>CRPuntarenas</v>
      </c>
    </row>
    <row r="907">
      <c r="A907" s="0" t="s">
        <v>7141</v>
      </c>
      <c r="B907" s="0" t="s">
        <v>7142</v>
      </c>
      <c r="C907" s="0" t="str">
        <f t="shared" si="14"/>
        <v>CRSan José</v>
      </c>
    </row>
    <row r="908">
      <c r="A908" s="0" t="s">
        <v>7143</v>
      </c>
      <c r="B908" s="0" t="s">
        <v>7144</v>
      </c>
      <c r="C908" s="0" t="str">
        <f t="shared" si="14"/>
        <v>CUPinar del Río</v>
      </c>
    </row>
    <row r="909">
      <c r="A909" s="0" t="s">
        <v>7145</v>
      </c>
      <c r="B909" s="0" t="s">
        <v>7146</v>
      </c>
      <c r="C909" s="0" t="str">
        <f t="shared" si="14"/>
        <v>CULa Habana</v>
      </c>
    </row>
    <row r="910">
      <c r="A910" s="0" t="s">
        <v>7147</v>
      </c>
      <c r="B910" s="0" t="s">
        <v>7148</v>
      </c>
      <c r="C910" s="0" t="str">
        <f t="shared" si="14"/>
        <v>CUMatanzas</v>
      </c>
    </row>
    <row r="911">
      <c r="A911" s="0" t="s">
        <v>7149</v>
      </c>
      <c r="B911" s="0" t="s">
        <v>7150</v>
      </c>
      <c r="C911" s="0" t="str">
        <f t="shared" si="14"/>
        <v>CUVilla Clara</v>
      </c>
    </row>
    <row r="912">
      <c r="A912" s="0" t="s">
        <v>7151</v>
      </c>
      <c r="B912" s="0" t="s">
        <v>7152</v>
      </c>
      <c r="C912" s="0" t="str">
        <f t="shared" si="14"/>
        <v>CUCienfuegos</v>
      </c>
    </row>
    <row r="913">
      <c r="A913" s="0" t="s">
        <v>7153</v>
      </c>
      <c r="B913" s="0" t="s">
        <v>7154</v>
      </c>
      <c r="C913" s="0" t="str">
        <f t="shared" si="14"/>
        <v>CUSancti Spíritus</v>
      </c>
    </row>
    <row r="914">
      <c r="A914" s="0" t="s">
        <v>7155</v>
      </c>
      <c r="B914" s="0" t="s">
        <v>7156</v>
      </c>
      <c r="C914" s="0" t="str">
        <f t="shared" si="14"/>
        <v>CUCiego de Ávila</v>
      </c>
    </row>
    <row r="915">
      <c r="A915" s="0" t="s">
        <v>7157</v>
      </c>
      <c r="B915" s="0" t="s">
        <v>7158</v>
      </c>
      <c r="C915" s="0" t="str">
        <f t="shared" si="14"/>
        <v>CUCamagüey</v>
      </c>
    </row>
    <row r="916">
      <c r="A916" s="0" t="s">
        <v>7159</v>
      </c>
      <c r="B916" s="0" t="s">
        <v>7160</v>
      </c>
      <c r="C916" s="0" t="str">
        <f t="shared" si="14"/>
        <v>CULas Tunas</v>
      </c>
    </row>
    <row r="917">
      <c r="A917" s="0" t="s">
        <v>7161</v>
      </c>
      <c r="B917" s="0" t="s">
        <v>7162</v>
      </c>
      <c r="C917" s="0" t="str">
        <f t="shared" si="14"/>
        <v>CUHolguín</v>
      </c>
    </row>
    <row r="918">
      <c r="A918" s="0" t="s">
        <v>7163</v>
      </c>
      <c r="B918" s="0" t="s">
        <v>7164</v>
      </c>
      <c r="C918" s="0" t="str">
        <f t="shared" si="14"/>
        <v>CUGranma</v>
      </c>
    </row>
    <row r="919">
      <c r="A919" s="0" t="s">
        <v>7165</v>
      </c>
      <c r="B919" s="0" t="s">
        <v>7166</v>
      </c>
      <c r="C919" s="0" t="str">
        <f t="shared" si="14"/>
        <v>CUSantiago de Cuba</v>
      </c>
    </row>
    <row r="920">
      <c r="A920" s="0" t="s">
        <v>7167</v>
      </c>
      <c r="B920" s="0" t="s">
        <v>7168</v>
      </c>
      <c r="C920" s="0" t="str">
        <f t="shared" si="14"/>
        <v>CUGuantánamo</v>
      </c>
    </row>
    <row r="921">
      <c r="A921" s="0" t="s">
        <v>7169</v>
      </c>
      <c r="B921" s="0" t="s">
        <v>7170</v>
      </c>
      <c r="C921" s="0" t="str">
        <f t="shared" si="14"/>
        <v>CUArtemisa</v>
      </c>
    </row>
    <row r="922">
      <c r="A922" s="0" t="s">
        <v>7171</v>
      </c>
      <c r="B922" s="0" t="s">
        <v>7172</v>
      </c>
      <c r="C922" s="0" t="str">
        <f t="shared" si="14"/>
        <v>CUMayabeque</v>
      </c>
    </row>
    <row r="923">
      <c r="A923" s="0" t="s">
        <v>7173</v>
      </c>
      <c r="B923" s="0" t="s">
        <v>7174</v>
      </c>
      <c r="C923" s="0" t="str">
        <f t="shared" si="14"/>
        <v>CUIsla de la Juventud</v>
      </c>
    </row>
    <row r="924">
      <c r="A924" s="0" t="s">
        <v>7175</v>
      </c>
      <c r="B924" s="0" t="s">
        <v>7176</v>
      </c>
      <c r="C924" s="0" t="str">
        <f t="shared" si="14"/>
        <v>CVIlhas de Barlavento</v>
      </c>
    </row>
    <row r="925">
      <c r="A925" s="0" t="s">
        <v>7177</v>
      </c>
      <c r="B925" s="0" t="s">
        <v>7178</v>
      </c>
      <c r="C925" s="0" t="str">
        <f t="shared" si="14"/>
        <v>CVBoa Vista</v>
      </c>
    </row>
    <row r="926">
      <c r="A926" s="0" t="s">
        <v>7179</v>
      </c>
      <c r="B926" s="0" t="s">
        <v>7180</v>
      </c>
      <c r="C926" s="0" t="str">
        <f t="shared" si="14"/>
        <v>CVPaul</v>
      </c>
    </row>
    <row r="927">
      <c r="A927" s="0" t="s">
        <v>7181</v>
      </c>
      <c r="B927" s="0" t="s">
        <v>7182</v>
      </c>
      <c r="C927" s="0" t="str">
        <f t="shared" si="14"/>
        <v>CVPorto Novo</v>
      </c>
    </row>
    <row r="928">
      <c r="A928" s="0" t="s">
        <v>7183</v>
      </c>
      <c r="B928" s="0" t="s">
        <v>7184</v>
      </c>
      <c r="C928" s="0" t="str">
        <f t="shared" si="14"/>
        <v>CVRibeira Brava</v>
      </c>
    </row>
    <row r="929">
      <c r="A929" s="0" t="s">
        <v>7185</v>
      </c>
      <c r="B929" s="0" t="s">
        <v>7186</v>
      </c>
      <c r="C929" s="0" t="str">
        <f t="shared" si="14"/>
        <v>CVRibeira Grande</v>
      </c>
    </row>
    <row r="930">
      <c r="A930" s="0" t="s">
        <v>7187</v>
      </c>
      <c r="B930" s="0" t="s">
        <v>7188</v>
      </c>
      <c r="C930" s="0" t="str">
        <f t="shared" si="14"/>
        <v>CVSal</v>
      </c>
    </row>
    <row r="931">
      <c r="A931" s="0" t="s">
        <v>7189</v>
      </c>
      <c r="B931" s="0" t="s">
        <v>7190</v>
      </c>
      <c r="C931" s="0" t="str">
        <f t="shared" si="14"/>
        <v>CVSão Vicente</v>
      </c>
    </row>
    <row r="932">
      <c r="A932" s="0" t="s">
        <v>7191</v>
      </c>
      <c r="B932" s="0" t="s">
        <v>7192</v>
      </c>
      <c r="C932" s="0" t="str">
        <f t="shared" si="14"/>
        <v>CVTarrafal de São Nicolau</v>
      </c>
    </row>
    <row r="933">
      <c r="A933" s="0" t="s">
        <v>7193</v>
      </c>
      <c r="B933" s="0" t="s">
        <v>7194</v>
      </c>
      <c r="C933" s="0" t="str">
        <f t="shared" si="14"/>
        <v>CVIlhas de Sotavento</v>
      </c>
    </row>
    <row r="934">
      <c r="A934" s="0" t="s">
        <v>7195</v>
      </c>
      <c r="B934" s="0" t="s">
        <v>7196</v>
      </c>
      <c r="C934" s="0" t="str">
        <f t="shared" si="14"/>
        <v>CVBrava</v>
      </c>
    </row>
    <row r="935">
      <c r="A935" s="0" t="s">
        <v>7197</v>
      </c>
      <c r="B935" s="0" t="s">
        <v>1720</v>
      </c>
      <c r="C935" s="0" t="str">
        <f t="shared" si="14"/>
        <v>CVSanta Catarina</v>
      </c>
    </row>
    <row r="936">
      <c r="A936" s="0" t="s">
        <v>7198</v>
      </c>
      <c r="B936" s="0" t="s">
        <v>7199</v>
      </c>
      <c r="C936" s="0" t="str">
        <f t="shared" si="14"/>
        <v>CVSanta Catarina do Fogo</v>
      </c>
    </row>
    <row r="937">
      <c r="A937" s="0" t="s">
        <v>7200</v>
      </c>
      <c r="B937" s="0" t="s">
        <v>5852</v>
      </c>
      <c r="C937" s="0" t="str">
        <f t="shared" si="14"/>
        <v>CVSanta Cruz</v>
      </c>
    </row>
    <row r="938">
      <c r="A938" s="0" t="s">
        <v>7201</v>
      </c>
      <c r="B938" s="0" t="s">
        <v>7202</v>
      </c>
      <c r="C938" s="0" t="str">
        <f t="shared" si="14"/>
        <v>CVMaio</v>
      </c>
    </row>
    <row r="939">
      <c r="A939" s="0" t="s">
        <v>7203</v>
      </c>
      <c r="B939" s="0" t="s">
        <v>7204</v>
      </c>
      <c r="C939" s="0" t="str">
        <f t="shared" si="14"/>
        <v>CVMosteiros</v>
      </c>
    </row>
    <row r="940">
      <c r="A940" s="0" t="s">
        <v>7205</v>
      </c>
      <c r="B940" s="0" t="s">
        <v>7206</v>
      </c>
      <c r="C940" s="0" t="str">
        <f t="shared" si="14"/>
        <v>CVPraia</v>
      </c>
    </row>
    <row r="941">
      <c r="A941" s="0" t="s">
        <v>7207</v>
      </c>
      <c r="B941" s="0" t="s">
        <v>7208</v>
      </c>
      <c r="C941" s="0" t="str">
        <f t="shared" si="14"/>
        <v>CVRibeira Grande de Santiago</v>
      </c>
    </row>
    <row r="942">
      <c r="A942" s="0" t="s">
        <v>7209</v>
      </c>
      <c r="B942" s="0" t="s">
        <v>7210</v>
      </c>
      <c r="C942" s="0" t="str">
        <f t="shared" si="14"/>
        <v>CVSão Domingos</v>
      </c>
    </row>
    <row r="943">
      <c r="A943" s="0" t="s">
        <v>7211</v>
      </c>
      <c r="B943" s="0" t="s">
        <v>7212</v>
      </c>
      <c r="C943" s="0" t="str">
        <f t="shared" si="14"/>
        <v>CVSão Filipe</v>
      </c>
    </row>
    <row r="944">
      <c r="A944" s="0" t="s">
        <v>7213</v>
      </c>
      <c r="B944" s="0" t="s">
        <v>7214</v>
      </c>
      <c r="C944" s="0" t="str">
        <f t="shared" si="14"/>
        <v>CVSão Miguel</v>
      </c>
    </row>
    <row r="945">
      <c r="A945" s="0" t="s">
        <v>7215</v>
      </c>
      <c r="B945" s="0" t="s">
        <v>7216</v>
      </c>
      <c r="C945" s="0" t="str">
        <f t="shared" si="14"/>
        <v>CVSão Lourenço dos Órgãos</v>
      </c>
    </row>
    <row r="946">
      <c r="A946" s="0" t="s">
        <v>7217</v>
      </c>
      <c r="B946" s="0" t="s">
        <v>7218</v>
      </c>
      <c r="C946" s="0" t="str">
        <f t="shared" si="14"/>
        <v>CVSão Salvador do Mundo</v>
      </c>
    </row>
    <row r="947">
      <c r="A947" s="0" t="s">
        <v>7219</v>
      </c>
      <c r="B947" s="0" t="s">
        <v>7220</v>
      </c>
      <c r="C947" s="0" t="str">
        <f t="shared" si="14"/>
        <v>CVTarrafal</v>
      </c>
    </row>
    <row r="948">
      <c r="A948" s="0" t="s">
        <v>7221</v>
      </c>
      <c r="B948" s="0" t="s">
        <v>7222</v>
      </c>
      <c r="C948" s="0" t="str">
        <f t="shared" si="14"/>
        <v>CYLefkosia</v>
      </c>
    </row>
    <row r="949">
      <c r="A949" s="0" t="s">
        <v>7221</v>
      </c>
      <c r="B949" s="0" t="s">
        <v>7223</v>
      </c>
      <c r="C949" s="0" t="str">
        <f t="shared" si="14"/>
        <v>CYLefkoşa</v>
      </c>
    </row>
    <row r="950">
      <c r="A950" s="0" t="s">
        <v>7224</v>
      </c>
      <c r="B950" s="0" t="s">
        <v>7225</v>
      </c>
      <c r="C950" s="0" t="str">
        <f t="shared" si="14"/>
        <v>CYLemesos</v>
      </c>
    </row>
    <row r="951">
      <c r="A951" s="0" t="s">
        <v>7224</v>
      </c>
      <c r="B951" s="0" t="s">
        <v>7226</v>
      </c>
      <c r="C951" s="0" t="str">
        <f t="shared" si="14"/>
        <v>CYLeymasun</v>
      </c>
    </row>
    <row r="952">
      <c r="A952" s="0" t="s">
        <v>7227</v>
      </c>
      <c r="B952" s="0" t="s">
        <v>7228</v>
      </c>
      <c r="C952" s="0" t="str">
        <f t="shared" si="14"/>
        <v>CYLarnaka</v>
      </c>
    </row>
    <row r="953">
      <c r="A953" s="0" t="s">
        <v>7227</v>
      </c>
      <c r="B953" s="0" t="s">
        <v>7228</v>
      </c>
      <c r="C953" s="0" t="str">
        <f t="shared" si="14"/>
        <v>CYLarnaka</v>
      </c>
    </row>
    <row r="954">
      <c r="A954" s="0" t="s">
        <v>7229</v>
      </c>
      <c r="B954" s="0" t="s">
        <v>7230</v>
      </c>
      <c r="C954" s="0" t="str">
        <f t="shared" si="14"/>
        <v>CYAmmochostos</v>
      </c>
    </row>
    <row r="955">
      <c r="A955" s="0" t="s">
        <v>7229</v>
      </c>
      <c r="B955" s="0" t="s">
        <v>7231</v>
      </c>
      <c r="C955" s="0" t="str">
        <f t="shared" si="14"/>
        <v>CYMağusa</v>
      </c>
    </row>
    <row r="956">
      <c r="A956" s="0" t="s">
        <v>7232</v>
      </c>
      <c r="B956" s="0" t="s">
        <v>7233</v>
      </c>
      <c r="C956" s="0" t="str">
        <f t="shared" si="14"/>
        <v>CYPafos</v>
      </c>
    </row>
    <row r="957">
      <c r="A957" s="0" t="s">
        <v>7232</v>
      </c>
      <c r="B957" s="0" t="s">
        <v>7234</v>
      </c>
      <c r="C957" s="0" t="str">
        <f t="shared" si="14"/>
        <v>CYBaf</v>
      </c>
    </row>
    <row r="958">
      <c r="A958" s="0" t="s">
        <v>7235</v>
      </c>
      <c r="B958" s="0" t="s">
        <v>7236</v>
      </c>
      <c r="C958" s="0" t="str">
        <f t="shared" si="14"/>
        <v>CYKeryneia</v>
      </c>
    </row>
    <row r="959">
      <c r="A959" s="0" t="s">
        <v>7235</v>
      </c>
      <c r="B959" s="0" t="s">
        <v>7237</v>
      </c>
      <c r="C959" s="0" t="str">
        <f t="shared" si="14"/>
        <v>CYGirne</v>
      </c>
    </row>
    <row r="960">
      <c r="A960" s="0" t="s">
        <v>7238</v>
      </c>
      <c r="B960" s="0" t="s">
        <v>7239</v>
      </c>
      <c r="C960" s="0" t="str">
        <f t="shared" si="14"/>
        <v>CZStředočeský kraj</v>
      </c>
    </row>
    <row r="961">
      <c r="A961" s="0" t="s">
        <v>7240</v>
      </c>
      <c r="B961" s="0" t="s">
        <v>7241</v>
      </c>
      <c r="C961" s="0" t="str">
        <f t="shared" si="14"/>
        <v>CZBenešov</v>
      </c>
    </row>
    <row r="962">
      <c r="A962" s="0" t="s">
        <v>7242</v>
      </c>
      <c r="B962" s="0" t="s">
        <v>7243</v>
      </c>
      <c r="C962" s="0" t="str">
        <f t="shared" si="14"/>
        <v>CZBeroun</v>
      </c>
    </row>
    <row r="963">
      <c r="A963" s="0" t="s">
        <v>7244</v>
      </c>
      <c r="B963" s="0" t="s">
        <v>7245</v>
      </c>
      <c r="C963" s="0" t="str">
        <f ref="C963:C1026" t="shared" si="15">LEFT(A963,2)&amp;B963</f>
        <v>CZKladno</v>
      </c>
    </row>
    <row r="964">
      <c r="A964" s="0" t="s">
        <v>7246</v>
      </c>
      <c r="B964" s="0" t="s">
        <v>7247</v>
      </c>
      <c r="C964" s="0" t="str">
        <f t="shared" si="15"/>
        <v>CZKolín</v>
      </c>
    </row>
    <row r="965">
      <c r="A965" s="0" t="s">
        <v>7248</v>
      </c>
      <c r="B965" s="0" t="s">
        <v>7249</v>
      </c>
      <c r="C965" s="0" t="str">
        <f t="shared" si="15"/>
        <v>CZKutná Hora</v>
      </c>
    </row>
    <row r="966">
      <c r="A966" s="0" t="s">
        <v>7250</v>
      </c>
      <c r="B966" s="0" t="s">
        <v>7251</v>
      </c>
      <c r="C966" s="0" t="str">
        <f t="shared" si="15"/>
        <v>CZMělník</v>
      </c>
    </row>
    <row r="967">
      <c r="A967" s="0" t="s">
        <v>7252</v>
      </c>
      <c r="B967" s="0" t="s">
        <v>7253</v>
      </c>
      <c r="C967" s="0" t="str">
        <f t="shared" si="15"/>
        <v>CZMladá Boleslav</v>
      </c>
    </row>
    <row r="968">
      <c r="A968" s="0" t="s">
        <v>7254</v>
      </c>
      <c r="B968" s="0" t="s">
        <v>7255</v>
      </c>
      <c r="C968" s="0" t="str">
        <f t="shared" si="15"/>
        <v>CZNymburk</v>
      </c>
    </row>
    <row r="969">
      <c r="A969" s="0" t="s">
        <v>7256</v>
      </c>
      <c r="B969" s="0" t="s">
        <v>7257</v>
      </c>
      <c r="C969" s="0" t="str">
        <f t="shared" si="15"/>
        <v>CZPraha-východ</v>
      </c>
    </row>
    <row r="970">
      <c r="A970" s="0" t="s">
        <v>7258</v>
      </c>
      <c r="B970" s="0" t="s">
        <v>1520</v>
      </c>
      <c r="C970" s="0" t="str">
        <f t="shared" si="15"/>
        <v>CZPraha-západ</v>
      </c>
    </row>
    <row r="971">
      <c r="A971" s="0" t="s">
        <v>7259</v>
      </c>
      <c r="B971" s="0" t="s">
        <v>7260</v>
      </c>
      <c r="C971" s="0" t="str">
        <f t="shared" si="15"/>
        <v>CZPříbram</v>
      </c>
    </row>
    <row r="972">
      <c r="A972" s="0" t="s">
        <v>7261</v>
      </c>
      <c r="B972" s="0" t="s">
        <v>7262</v>
      </c>
      <c r="C972" s="0" t="str">
        <f t="shared" si="15"/>
        <v>CZRakovník</v>
      </c>
    </row>
    <row r="973">
      <c r="A973" s="0" t="s">
        <v>7263</v>
      </c>
      <c r="B973" s="0" t="s">
        <v>7264</v>
      </c>
      <c r="C973" s="0" t="str">
        <f t="shared" si="15"/>
        <v>CZJihočeský kraj</v>
      </c>
    </row>
    <row r="974">
      <c r="A974" s="0" t="s">
        <v>7265</v>
      </c>
      <c r="B974" s="0" t="s">
        <v>7266</v>
      </c>
      <c r="C974" s="0" t="str">
        <f t="shared" si="15"/>
        <v>CZČeské Budějovice</v>
      </c>
    </row>
    <row r="975">
      <c r="A975" s="0" t="s">
        <v>7267</v>
      </c>
      <c r="B975" s="0" t="s">
        <v>7268</v>
      </c>
      <c r="C975" s="0" t="str">
        <f t="shared" si="15"/>
        <v>CZČeský Krumlov</v>
      </c>
    </row>
    <row r="976">
      <c r="A976" s="0" t="s">
        <v>7269</v>
      </c>
      <c r="B976" s="0" t="s">
        <v>7270</v>
      </c>
      <c r="C976" s="0" t="str">
        <f t="shared" si="15"/>
        <v>CZJindřichův Hradec</v>
      </c>
    </row>
    <row r="977">
      <c r="A977" s="0" t="s">
        <v>7271</v>
      </c>
      <c r="B977" s="0" t="s">
        <v>7272</v>
      </c>
      <c r="C977" s="0" t="str">
        <f t="shared" si="15"/>
        <v>CZPísek</v>
      </c>
    </row>
    <row r="978">
      <c r="A978" s="0" t="s">
        <v>7273</v>
      </c>
      <c r="B978" s="0" t="s">
        <v>7274</v>
      </c>
      <c r="C978" s="0" t="str">
        <f t="shared" si="15"/>
        <v>CZPrachatice</v>
      </c>
    </row>
    <row r="979">
      <c r="A979" s="0" t="s">
        <v>7275</v>
      </c>
      <c r="B979" s="0" t="s">
        <v>7276</v>
      </c>
      <c r="C979" s="0" t="str">
        <f t="shared" si="15"/>
        <v>CZStrakonice</v>
      </c>
    </row>
    <row r="980">
      <c r="A980" s="0" t="s">
        <v>7277</v>
      </c>
      <c r="B980" s="0" t="s">
        <v>7278</v>
      </c>
      <c r="C980" s="0" t="str">
        <f t="shared" si="15"/>
        <v>CZTábor</v>
      </c>
    </row>
    <row r="981">
      <c r="A981" s="0" t="s">
        <v>7279</v>
      </c>
      <c r="B981" s="0" t="s">
        <v>7280</v>
      </c>
      <c r="C981" s="0" t="str">
        <f t="shared" si="15"/>
        <v>CZPlzeňský kraj</v>
      </c>
    </row>
    <row r="982">
      <c r="A982" s="0" t="s">
        <v>7281</v>
      </c>
      <c r="B982" s="0" t="s">
        <v>7282</v>
      </c>
      <c r="C982" s="0" t="str">
        <f t="shared" si="15"/>
        <v>CZDomažlice</v>
      </c>
    </row>
    <row r="983">
      <c r="A983" s="0" t="s">
        <v>7283</v>
      </c>
      <c r="B983" s="0" t="s">
        <v>7284</v>
      </c>
      <c r="C983" s="0" t="str">
        <f t="shared" si="15"/>
        <v>CZKlatovy</v>
      </c>
    </row>
    <row r="984">
      <c r="A984" s="0" t="s">
        <v>7285</v>
      </c>
      <c r="B984" s="0" t="s">
        <v>7286</v>
      </c>
      <c r="C984" s="0" t="str">
        <f t="shared" si="15"/>
        <v>CZPlzeň-město</v>
      </c>
    </row>
    <row r="985">
      <c r="A985" s="0" t="s">
        <v>7287</v>
      </c>
      <c r="B985" s="0" t="s">
        <v>7288</v>
      </c>
      <c r="C985" s="0" t="str">
        <f t="shared" si="15"/>
        <v>CZPlzeň-jih</v>
      </c>
    </row>
    <row r="986">
      <c r="A986" s="0" t="s">
        <v>7289</v>
      </c>
      <c r="B986" s="0" t="s">
        <v>7290</v>
      </c>
      <c r="C986" s="0" t="str">
        <f t="shared" si="15"/>
        <v>CZPlzeň-sever</v>
      </c>
    </row>
    <row r="987">
      <c r="A987" s="0" t="s">
        <v>7291</v>
      </c>
      <c r="B987" s="0" t="s">
        <v>7292</v>
      </c>
      <c r="C987" s="0" t="str">
        <f t="shared" si="15"/>
        <v>CZRokycany</v>
      </c>
    </row>
    <row r="988">
      <c r="A988" s="0" t="s">
        <v>7293</v>
      </c>
      <c r="B988" s="0" t="s">
        <v>7294</v>
      </c>
      <c r="C988" s="0" t="str">
        <f t="shared" si="15"/>
        <v>CZTachov</v>
      </c>
    </row>
    <row r="989">
      <c r="A989" s="0" t="s">
        <v>7295</v>
      </c>
      <c r="B989" s="0" t="s">
        <v>7296</v>
      </c>
      <c r="C989" s="0" t="str">
        <f t="shared" si="15"/>
        <v>CZKarlovarský kraj</v>
      </c>
    </row>
    <row r="990">
      <c r="A990" s="0" t="s">
        <v>7297</v>
      </c>
      <c r="B990" s="0" t="s">
        <v>7298</v>
      </c>
      <c r="C990" s="0" t="str">
        <f t="shared" si="15"/>
        <v>CZCheb</v>
      </c>
    </row>
    <row r="991">
      <c r="A991" s="0" t="s">
        <v>7299</v>
      </c>
      <c r="B991" s="0" t="s">
        <v>7300</v>
      </c>
      <c r="C991" s="0" t="str">
        <f t="shared" si="15"/>
        <v>CZKarlovy Vary</v>
      </c>
    </row>
    <row r="992">
      <c r="A992" s="0" t="s">
        <v>7301</v>
      </c>
      <c r="B992" s="0" t="s">
        <v>7302</v>
      </c>
      <c r="C992" s="0" t="str">
        <f t="shared" si="15"/>
        <v>CZSokolov</v>
      </c>
    </row>
    <row r="993">
      <c r="A993" s="0" t="s">
        <v>7303</v>
      </c>
      <c r="B993" s="0" t="s">
        <v>7304</v>
      </c>
      <c r="C993" s="0" t="str">
        <f t="shared" si="15"/>
        <v>CZÚstecký kraj</v>
      </c>
    </row>
    <row r="994">
      <c r="A994" s="0" t="s">
        <v>7305</v>
      </c>
      <c r="B994" s="0" t="s">
        <v>7306</v>
      </c>
      <c r="C994" s="0" t="str">
        <f t="shared" si="15"/>
        <v>CZDěčín</v>
      </c>
    </row>
    <row r="995">
      <c r="A995" s="0" t="s">
        <v>7307</v>
      </c>
      <c r="B995" s="0" t="s">
        <v>7308</v>
      </c>
      <c r="C995" s="0" t="str">
        <f t="shared" si="15"/>
        <v>CZChomutov</v>
      </c>
    </row>
    <row r="996">
      <c r="A996" s="0" t="s">
        <v>7309</v>
      </c>
      <c r="B996" s="0" t="s">
        <v>7310</v>
      </c>
      <c r="C996" s="0" t="str">
        <f t="shared" si="15"/>
        <v>CZLitoměřice</v>
      </c>
    </row>
    <row r="997">
      <c r="A997" s="0" t="s">
        <v>7311</v>
      </c>
      <c r="B997" s="0" t="s">
        <v>7312</v>
      </c>
      <c r="C997" s="0" t="str">
        <f t="shared" si="15"/>
        <v>CZLouny</v>
      </c>
    </row>
    <row r="998">
      <c r="A998" s="0" t="s">
        <v>7313</v>
      </c>
      <c r="B998" s="0" t="s">
        <v>7314</v>
      </c>
      <c r="C998" s="0" t="str">
        <f t="shared" si="15"/>
        <v>CZMost</v>
      </c>
    </row>
    <row r="999">
      <c r="A999" s="0" t="s">
        <v>7315</v>
      </c>
      <c r="B999" s="0" t="s">
        <v>7316</v>
      </c>
      <c r="C999" s="0" t="str">
        <f t="shared" si="15"/>
        <v>CZTeplice</v>
      </c>
    </row>
    <row r="1000">
      <c r="A1000" s="0" t="s">
        <v>7317</v>
      </c>
      <c r="B1000" s="0" t="s">
        <v>7318</v>
      </c>
      <c r="C1000" s="0" t="str">
        <f t="shared" si="15"/>
        <v>CZÚstí nad Labem</v>
      </c>
    </row>
    <row r="1001">
      <c r="A1001" s="0" t="s">
        <v>7319</v>
      </c>
      <c r="B1001" s="0" t="s">
        <v>7320</v>
      </c>
      <c r="C1001" s="0" t="str">
        <f t="shared" si="15"/>
        <v>CZLiberecký kraj</v>
      </c>
    </row>
    <row r="1002">
      <c r="A1002" s="0" t="s">
        <v>7321</v>
      </c>
      <c r="B1002" s="0" t="s">
        <v>7322</v>
      </c>
      <c r="C1002" s="0" t="str">
        <f t="shared" si="15"/>
        <v>CZČeská Lípa</v>
      </c>
    </row>
    <row r="1003">
      <c r="A1003" s="0" t="s">
        <v>7323</v>
      </c>
      <c r="B1003" s="0" t="s">
        <v>7324</v>
      </c>
      <c r="C1003" s="0" t="str">
        <f t="shared" si="15"/>
        <v>CZJablonec nad Nisou</v>
      </c>
    </row>
    <row r="1004">
      <c r="A1004" s="0" t="s">
        <v>7325</v>
      </c>
      <c r="B1004" s="0" t="s">
        <v>7326</v>
      </c>
      <c r="C1004" s="0" t="str">
        <f t="shared" si="15"/>
        <v>CZLiberec</v>
      </c>
    </row>
    <row r="1005">
      <c r="A1005" s="0" t="s">
        <v>7327</v>
      </c>
      <c r="B1005" s="0" t="s">
        <v>7328</v>
      </c>
      <c r="C1005" s="0" t="str">
        <f t="shared" si="15"/>
        <v>CZSemily</v>
      </c>
    </row>
    <row r="1006">
      <c r="A1006" s="0" t="s">
        <v>7329</v>
      </c>
      <c r="B1006" s="0" t="s">
        <v>7330</v>
      </c>
      <c r="C1006" s="0" t="str">
        <f t="shared" si="15"/>
        <v>CZKrálovéhradecký kraj</v>
      </c>
    </row>
    <row r="1007">
      <c r="A1007" s="0" t="s">
        <v>7331</v>
      </c>
      <c r="B1007" s="0" t="s">
        <v>7332</v>
      </c>
      <c r="C1007" s="0" t="str">
        <f t="shared" si="15"/>
        <v>CZHradec Králové</v>
      </c>
    </row>
    <row r="1008">
      <c r="A1008" s="0" t="s">
        <v>7333</v>
      </c>
      <c r="B1008" s="0" t="s">
        <v>7334</v>
      </c>
      <c r="C1008" s="0" t="str">
        <f t="shared" si="15"/>
        <v>CZJičín</v>
      </c>
    </row>
    <row r="1009">
      <c r="A1009" s="0" t="s">
        <v>7335</v>
      </c>
      <c r="B1009" s="0" t="s">
        <v>7336</v>
      </c>
      <c r="C1009" s="0" t="str">
        <f t="shared" si="15"/>
        <v>CZNáchod</v>
      </c>
    </row>
    <row r="1010">
      <c r="A1010" s="0" t="s">
        <v>7337</v>
      </c>
      <c r="B1010" s="0" t="s">
        <v>7338</v>
      </c>
      <c r="C1010" s="0" t="str">
        <f t="shared" si="15"/>
        <v>CZRychnov nad Kněžnou</v>
      </c>
    </row>
    <row r="1011">
      <c r="A1011" s="0" t="s">
        <v>7339</v>
      </c>
      <c r="B1011" s="0" t="s">
        <v>7340</v>
      </c>
      <c r="C1011" s="0" t="str">
        <f t="shared" si="15"/>
        <v>CZTrutnov</v>
      </c>
    </row>
    <row r="1012">
      <c r="A1012" s="0" t="s">
        <v>7341</v>
      </c>
      <c r="B1012" s="0" t="s">
        <v>7342</v>
      </c>
      <c r="C1012" s="0" t="str">
        <f t="shared" si="15"/>
        <v>CZPardubický kraj</v>
      </c>
    </row>
    <row r="1013">
      <c r="A1013" s="0" t="s">
        <v>7343</v>
      </c>
      <c r="B1013" s="0" t="s">
        <v>7344</v>
      </c>
      <c r="C1013" s="0" t="str">
        <f t="shared" si="15"/>
        <v>CZChrudim</v>
      </c>
    </row>
    <row r="1014">
      <c r="A1014" s="0" t="s">
        <v>7345</v>
      </c>
      <c r="B1014" s="0" t="s">
        <v>7346</v>
      </c>
      <c r="C1014" s="0" t="str">
        <f t="shared" si="15"/>
        <v>CZPardubice</v>
      </c>
    </row>
    <row r="1015">
      <c r="A1015" s="0" t="s">
        <v>7347</v>
      </c>
      <c r="B1015" s="0" t="s">
        <v>7348</v>
      </c>
      <c r="C1015" s="0" t="str">
        <f t="shared" si="15"/>
        <v>CZSvitavy</v>
      </c>
    </row>
    <row r="1016">
      <c r="A1016" s="0" t="s">
        <v>7349</v>
      </c>
      <c r="B1016" s="0" t="s">
        <v>7350</v>
      </c>
      <c r="C1016" s="0" t="str">
        <f t="shared" si="15"/>
        <v>CZÚstí nad Orlicí</v>
      </c>
    </row>
    <row r="1017">
      <c r="A1017" s="0" t="s">
        <v>7351</v>
      </c>
      <c r="B1017" s="0" t="s">
        <v>7352</v>
      </c>
      <c r="C1017" s="0" t="str">
        <f t="shared" si="15"/>
        <v>CZKraj Vysočina</v>
      </c>
    </row>
    <row r="1018">
      <c r="A1018" s="0" t="s">
        <v>7353</v>
      </c>
      <c r="B1018" s="0" t="s">
        <v>7354</v>
      </c>
      <c r="C1018" s="0" t="str">
        <f t="shared" si="15"/>
        <v>CZHavlíčkův Brod</v>
      </c>
    </row>
    <row r="1019">
      <c r="A1019" s="0" t="s">
        <v>7355</v>
      </c>
      <c r="B1019" s="0" t="s">
        <v>7356</v>
      </c>
      <c r="C1019" s="0" t="str">
        <f t="shared" si="15"/>
        <v>CZJihlava</v>
      </c>
    </row>
    <row r="1020">
      <c r="A1020" s="0" t="s">
        <v>7357</v>
      </c>
      <c r="B1020" s="0" t="s">
        <v>7358</v>
      </c>
      <c r="C1020" s="0" t="str">
        <f t="shared" si="15"/>
        <v>CZPelhřimov</v>
      </c>
    </row>
    <row r="1021">
      <c r="A1021" s="0" t="s">
        <v>7359</v>
      </c>
      <c r="B1021" s="0" t="s">
        <v>7360</v>
      </c>
      <c r="C1021" s="0" t="str">
        <f t="shared" si="15"/>
        <v>CZTřebíč</v>
      </c>
    </row>
    <row r="1022">
      <c r="A1022" s="0" t="s">
        <v>7361</v>
      </c>
      <c r="B1022" s="0" t="s">
        <v>7362</v>
      </c>
      <c r="C1022" s="0" t="str">
        <f t="shared" si="15"/>
        <v>CZŽďár nad Sázavou</v>
      </c>
    </row>
    <row r="1023">
      <c r="A1023" s="0" t="s">
        <v>7363</v>
      </c>
      <c r="B1023" s="0" t="s">
        <v>7364</v>
      </c>
      <c r="C1023" s="0" t="str">
        <f t="shared" si="15"/>
        <v>CZJihomoravský kraj</v>
      </c>
    </row>
    <row r="1024">
      <c r="A1024" s="0" t="s">
        <v>7365</v>
      </c>
      <c r="B1024" s="0" t="s">
        <v>7366</v>
      </c>
      <c r="C1024" s="0" t="str">
        <f t="shared" si="15"/>
        <v>CZBlansko</v>
      </c>
    </row>
    <row r="1025">
      <c r="A1025" s="0" t="s">
        <v>7367</v>
      </c>
      <c r="B1025" s="0" t="s">
        <v>7368</v>
      </c>
      <c r="C1025" s="0" t="str">
        <f t="shared" si="15"/>
        <v>CZBrno-město</v>
      </c>
    </row>
    <row r="1026">
      <c r="A1026" s="0" t="s">
        <v>7369</v>
      </c>
      <c r="B1026" s="0" t="s">
        <v>7370</v>
      </c>
      <c r="C1026" s="0" t="str">
        <f t="shared" si="15"/>
        <v>CZBrno-venkov</v>
      </c>
    </row>
    <row r="1027">
      <c r="A1027" s="0" t="s">
        <v>7371</v>
      </c>
      <c r="B1027" s="0" t="s">
        <v>7372</v>
      </c>
      <c r="C1027" s="0" t="str">
        <f ref="C1027:C1090" t="shared" si="16">LEFT(A1027,2)&amp;B1027</f>
        <v>CZBřeclav</v>
      </c>
    </row>
    <row r="1028">
      <c r="A1028" s="0" t="s">
        <v>7373</v>
      </c>
      <c r="B1028" s="0" t="s">
        <v>7374</v>
      </c>
      <c r="C1028" s="0" t="str">
        <f t="shared" si="16"/>
        <v>CZHodonín</v>
      </c>
    </row>
    <row r="1029">
      <c r="A1029" s="0" t="s">
        <v>7375</v>
      </c>
      <c r="B1029" s="0" t="s">
        <v>7376</v>
      </c>
      <c r="C1029" s="0" t="str">
        <f t="shared" si="16"/>
        <v>CZVyškov</v>
      </c>
    </row>
    <row r="1030">
      <c r="A1030" s="0" t="s">
        <v>7377</v>
      </c>
      <c r="B1030" s="0" t="s">
        <v>7378</v>
      </c>
      <c r="C1030" s="0" t="str">
        <f t="shared" si="16"/>
        <v>CZZnojmo</v>
      </c>
    </row>
    <row r="1031">
      <c r="A1031" s="0" t="s">
        <v>7379</v>
      </c>
      <c r="B1031" s="0" t="s">
        <v>7380</v>
      </c>
      <c r="C1031" s="0" t="str">
        <f t="shared" si="16"/>
        <v>CZOlomoucký kraj</v>
      </c>
    </row>
    <row r="1032">
      <c r="A1032" s="0" t="s">
        <v>7381</v>
      </c>
      <c r="B1032" s="0" t="s">
        <v>7382</v>
      </c>
      <c r="C1032" s="0" t="str">
        <f t="shared" si="16"/>
        <v>CZJeseník</v>
      </c>
    </row>
    <row r="1033">
      <c r="A1033" s="0" t="s">
        <v>7383</v>
      </c>
      <c r="B1033" s="0" t="s">
        <v>7384</v>
      </c>
      <c r="C1033" s="0" t="str">
        <f t="shared" si="16"/>
        <v>CZOlomouc</v>
      </c>
    </row>
    <row r="1034">
      <c r="A1034" s="0" t="s">
        <v>7385</v>
      </c>
      <c r="B1034" s="0" t="s">
        <v>7386</v>
      </c>
      <c r="C1034" s="0" t="str">
        <f t="shared" si="16"/>
        <v>CZProstějov</v>
      </c>
    </row>
    <row r="1035">
      <c r="A1035" s="0" t="s">
        <v>7387</v>
      </c>
      <c r="B1035" s="0" t="s">
        <v>7388</v>
      </c>
      <c r="C1035" s="0" t="str">
        <f t="shared" si="16"/>
        <v>CZPřerov</v>
      </c>
    </row>
    <row r="1036">
      <c r="A1036" s="0" t="s">
        <v>7389</v>
      </c>
      <c r="B1036" s="0" t="s">
        <v>7390</v>
      </c>
      <c r="C1036" s="0" t="str">
        <f t="shared" si="16"/>
        <v>CZŠumperk</v>
      </c>
    </row>
    <row r="1037">
      <c r="A1037" s="0" t="s">
        <v>7391</v>
      </c>
      <c r="B1037" s="0" t="s">
        <v>7392</v>
      </c>
      <c r="C1037" s="0" t="str">
        <f t="shared" si="16"/>
        <v>CZZlínský kraj</v>
      </c>
    </row>
    <row r="1038">
      <c r="A1038" s="0" t="s">
        <v>7393</v>
      </c>
      <c r="B1038" s="0" t="s">
        <v>7394</v>
      </c>
      <c r="C1038" s="0" t="str">
        <f t="shared" si="16"/>
        <v>CZKroměříž</v>
      </c>
    </row>
    <row r="1039">
      <c r="A1039" s="0" t="s">
        <v>7395</v>
      </c>
      <c r="B1039" s="0" t="s">
        <v>7396</v>
      </c>
      <c r="C1039" s="0" t="str">
        <f t="shared" si="16"/>
        <v>CZUherské Hradiště</v>
      </c>
    </row>
    <row r="1040">
      <c r="A1040" s="0" t="s">
        <v>7397</v>
      </c>
      <c r="B1040" s="0" t="s">
        <v>7398</v>
      </c>
      <c r="C1040" s="0" t="str">
        <f t="shared" si="16"/>
        <v>CZVsetín</v>
      </c>
    </row>
    <row r="1041">
      <c r="A1041" s="0" t="s">
        <v>7399</v>
      </c>
      <c r="B1041" s="0" t="s">
        <v>7400</v>
      </c>
      <c r="C1041" s="0" t="str">
        <f t="shared" si="16"/>
        <v>CZZlín</v>
      </c>
    </row>
    <row r="1042">
      <c r="A1042" s="0" t="s">
        <v>7401</v>
      </c>
      <c r="B1042" s="0" t="s">
        <v>7402</v>
      </c>
      <c r="C1042" s="0" t="str">
        <f t="shared" si="16"/>
        <v>CZMoravskoslezský kraj</v>
      </c>
    </row>
    <row r="1043">
      <c r="A1043" s="0" t="s">
        <v>7403</v>
      </c>
      <c r="B1043" s="0" t="s">
        <v>7404</v>
      </c>
      <c r="C1043" s="0" t="str">
        <f t="shared" si="16"/>
        <v>CZBruntál</v>
      </c>
    </row>
    <row r="1044">
      <c r="A1044" s="0" t="s">
        <v>7405</v>
      </c>
      <c r="B1044" s="0" t="s">
        <v>7406</v>
      </c>
      <c r="C1044" s="0" t="str">
        <f t="shared" si="16"/>
        <v>CZFrýdek-Místek</v>
      </c>
    </row>
    <row r="1045">
      <c r="A1045" s="0" t="s">
        <v>7407</v>
      </c>
      <c r="B1045" s="0" t="s">
        <v>7408</v>
      </c>
      <c r="C1045" s="0" t="str">
        <f t="shared" si="16"/>
        <v>CZKarviná</v>
      </c>
    </row>
    <row r="1046">
      <c r="A1046" s="0" t="s">
        <v>7409</v>
      </c>
      <c r="B1046" s="0" t="s">
        <v>7410</v>
      </c>
      <c r="C1046" s="0" t="str">
        <f t="shared" si="16"/>
        <v>CZNový Jičín</v>
      </c>
    </row>
    <row r="1047">
      <c r="A1047" s="0" t="s">
        <v>7411</v>
      </c>
      <c r="B1047" s="0" t="s">
        <v>7412</v>
      </c>
      <c r="C1047" s="0" t="str">
        <f t="shared" si="16"/>
        <v>CZOpava</v>
      </c>
    </row>
    <row r="1048">
      <c r="A1048" s="0" t="s">
        <v>7413</v>
      </c>
      <c r="B1048" s="0" t="s">
        <v>7414</v>
      </c>
      <c r="C1048" s="0" t="str">
        <f t="shared" si="16"/>
        <v>CZOstrava-město</v>
      </c>
    </row>
    <row r="1049">
      <c r="A1049" s="0" t="s">
        <v>7415</v>
      </c>
      <c r="B1049" s="0" t="s">
        <v>7416</v>
      </c>
      <c r="C1049" s="0" t="str">
        <f t="shared" si="16"/>
        <v>CZPraha, Hlavní město</v>
      </c>
    </row>
    <row r="1050">
      <c r="A1050" s="0" t="s">
        <v>7417</v>
      </c>
      <c r="B1050" s="0" t="s">
        <v>7418</v>
      </c>
      <c r="C1050" s="0" t="str">
        <f t="shared" si="16"/>
        <v>DEBrandenburg</v>
      </c>
    </row>
    <row r="1051">
      <c r="A1051" s="0" t="s">
        <v>7419</v>
      </c>
      <c r="B1051" s="0" t="s">
        <v>7420</v>
      </c>
      <c r="C1051" s="0" t="str">
        <f t="shared" si="16"/>
        <v>DEBerlin</v>
      </c>
    </row>
    <row r="1052">
      <c r="A1052" s="0" t="s">
        <v>7421</v>
      </c>
      <c r="B1052" s="0" t="s">
        <v>1161</v>
      </c>
      <c r="C1052" s="0" t="str">
        <f t="shared" si="16"/>
        <v>DEBaden-Württemberg</v>
      </c>
    </row>
    <row r="1053">
      <c r="A1053" s="0" t="s">
        <v>7422</v>
      </c>
      <c r="B1053" s="0" t="s">
        <v>7423</v>
      </c>
      <c r="C1053" s="0" t="str">
        <f t="shared" si="16"/>
        <v>DEBayern</v>
      </c>
    </row>
    <row r="1054">
      <c r="A1054" s="0" t="s">
        <v>7424</v>
      </c>
      <c r="B1054" s="0" t="s">
        <v>7425</v>
      </c>
      <c r="C1054" s="0" t="str">
        <f t="shared" si="16"/>
        <v>DEBremen</v>
      </c>
    </row>
    <row r="1055">
      <c r="A1055" s="0" t="s">
        <v>7426</v>
      </c>
      <c r="B1055" s="0" t="s">
        <v>1342</v>
      </c>
      <c r="C1055" s="0" t="str">
        <f t="shared" si="16"/>
        <v>DEHessen</v>
      </c>
    </row>
    <row r="1056">
      <c r="A1056" s="0" t="s">
        <v>7427</v>
      </c>
      <c r="B1056" s="0" t="s">
        <v>1221</v>
      </c>
      <c r="C1056" s="0" t="str">
        <f t="shared" si="16"/>
        <v>DEHamburg</v>
      </c>
    </row>
    <row r="1057">
      <c r="A1057" s="0" t="s">
        <v>7428</v>
      </c>
      <c r="B1057" s="0" t="s">
        <v>7429</v>
      </c>
      <c r="C1057" s="0" t="str">
        <f t="shared" si="16"/>
        <v>DEMecklenburg-Vorpommern</v>
      </c>
    </row>
    <row r="1058">
      <c r="A1058" s="0" t="s">
        <v>7430</v>
      </c>
      <c r="B1058" s="0" t="s">
        <v>1638</v>
      </c>
      <c r="C1058" s="0" t="str">
        <f t="shared" si="16"/>
        <v>DENiedersachsen</v>
      </c>
    </row>
    <row r="1059">
      <c r="A1059" s="0" t="s">
        <v>7431</v>
      </c>
      <c r="B1059" s="0" t="s">
        <v>7432</v>
      </c>
      <c r="C1059" s="0" t="str">
        <f t="shared" si="16"/>
        <v>DENordrhein-Westfalen</v>
      </c>
    </row>
    <row r="1060">
      <c r="A1060" s="0" t="s">
        <v>7433</v>
      </c>
      <c r="B1060" s="0" t="s">
        <v>7434</v>
      </c>
      <c r="C1060" s="0" t="str">
        <f t="shared" si="16"/>
        <v>DERheinland-Pfalz</v>
      </c>
    </row>
    <row r="1061">
      <c r="A1061" s="0" t="s">
        <v>7435</v>
      </c>
      <c r="B1061" s="0" t="s">
        <v>7436</v>
      </c>
      <c r="C1061" s="0" t="str">
        <f t="shared" si="16"/>
        <v>DESchleswig-Holstein</v>
      </c>
    </row>
    <row r="1062">
      <c r="A1062" s="0" t="s">
        <v>7437</v>
      </c>
      <c r="B1062" s="0" t="s">
        <v>7438</v>
      </c>
      <c r="C1062" s="0" t="str">
        <f t="shared" si="16"/>
        <v>DESaarland</v>
      </c>
    </row>
    <row r="1063">
      <c r="A1063" s="0" t="s">
        <v>7439</v>
      </c>
      <c r="B1063" s="0" t="s">
        <v>7440</v>
      </c>
      <c r="C1063" s="0" t="str">
        <f t="shared" si="16"/>
        <v>DESachsen</v>
      </c>
    </row>
    <row r="1064">
      <c r="A1064" s="0" t="s">
        <v>7441</v>
      </c>
      <c r="B1064" s="0" t="s">
        <v>7442</v>
      </c>
      <c r="C1064" s="0" t="str">
        <f t="shared" si="16"/>
        <v>DESachsen-Anhalt</v>
      </c>
    </row>
    <row r="1065">
      <c r="A1065" s="0" t="s">
        <v>7443</v>
      </c>
      <c r="B1065" s="0" t="s">
        <v>7444</v>
      </c>
      <c r="C1065" s="0" t="str">
        <f t="shared" si="16"/>
        <v>DEThüringen</v>
      </c>
    </row>
    <row r="1066">
      <c r="A1066" s="0" t="s">
        <v>7445</v>
      </c>
      <c r="B1066" s="0" t="s">
        <v>7446</v>
      </c>
      <c r="C1066" s="0" t="str">
        <f t="shared" si="16"/>
        <v>DJ‘Artā</v>
      </c>
    </row>
    <row r="1067">
      <c r="A1067" s="0" t="s">
        <v>7445</v>
      </c>
      <c r="B1067" s="0" t="s">
        <v>7447</v>
      </c>
      <c r="C1067" s="0" t="str">
        <f t="shared" si="16"/>
        <v>DJArta</v>
      </c>
    </row>
    <row r="1068">
      <c r="A1068" s="0" t="s">
        <v>7448</v>
      </c>
      <c r="B1068" s="0" t="s">
        <v>7449</v>
      </c>
      <c r="C1068" s="0" t="str">
        <f t="shared" si="16"/>
        <v>DJ‘Alī Şabīḩ</v>
      </c>
    </row>
    <row r="1069">
      <c r="A1069" s="0" t="s">
        <v>7448</v>
      </c>
      <c r="B1069" s="0" t="s">
        <v>7450</v>
      </c>
      <c r="C1069" s="0" t="str">
        <f t="shared" si="16"/>
        <v>DJAli Sabieh</v>
      </c>
    </row>
    <row r="1070">
      <c r="A1070" s="0" t="s">
        <v>7451</v>
      </c>
      <c r="B1070" s="0" t="s">
        <v>7452</v>
      </c>
      <c r="C1070" s="0" t="str">
        <f t="shared" si="16"/>
        <v>DJDikhīl</v>
      </c>
    </row>
    <row r="1071">
      <c r="A1071" s="0" t="s">
        <v>7451</v>
      </c>
      <c r="B1071" s="0" t="s">
        <v>7453</v>
      </c>
      <c r="C1071" s="0" t="str">
        <f t="shared" si="16"/>
        <v>DJDikhil</v>
      </c>
    </row>
    <row r="1072">
      <c r="A1072" s="0" t="s">
        <v>7454</v>
      </c>
      <c r="B1072" s="0" t="s">
        <v>7455</v>
      </c>
      <c r="C1072" s="0" t="str">
        <f t="shared" si="16"/>
        <v>DJAwbūk</v>
      </c>
    </row>
    <row r="1073">
      <c r="A1073" s="0" t="s">
        <v>7454</v>
      </c>
      <c r="B1073" s="0" t="s">
        <v>7456</v>
      </c>
      <c r="C1073" s="0" t="str">
        <f t="shared" si="16"/>
        <v>DJObock</v>
      </c>
    </row>
    <row r="1074">
      <c r="A1074" s="0" t="s">
        <v>7457</v>
      </c>
      <c r="B1074" s="0" t="s">
        <v>7458</v>
      </c>
      <c r="C1074" s="0" t="str">
        <f t="shared" si="16"/>
        <v>DJTājūrah</v>
      </c>
    </row>
    <row r="1075">
      <c r="A1075" s="0" t="s">
        <v>7457</v>
      </c>
      <c r="B1075" s="0" t="s">
        <v>7459</v>
      </c>
      <c r="C1075" s="0" t="str">
        <f t="shared" si="16"/>
        <v>DJTadjourah</v>
      </c>
    </row>
    <row r="1076">
      <c r="A1076" s="0" t="s">
        <v>7460</v>
      </c>
      <c r="B1076" s="0" t="s">
        <v>7461</v>
      </c>
      <c r="C1076" s="0" t="str">
        <f t="shared" si="16"/>
        <v>DJJībūtī</v>
      </c>
    </row>
    <row r="1077">
      <c r="A1077" s="0" t="s">
        <v>7460</v>
      </c>
      <c r="B1077" s="0" t="s">
        <v>7462</v>
      </c>
      <c r="C1077" s="0" t="str">
        <f t="shared" si="16"/>
        <v>DJDjibouti</v>
      </c>
    </row>
    <row r="1078">
      <c r="A1078" s="0" t="s">
        <v>7463</v>
      </c>
      <c r="B1078" s="0" t="s">
        <v>7464</v>
      </c>
      <c r="C1078" s="0" t="str">
        <f t="shared" si="16"/>
        <v>DKNordjylland</v>
      </c>
    </row>
    <row r="1079">
      <c r="A1079" s="0" t="s">
        <v>7465</v>
      </c>
      <c r="B1079" s="0" t="s">
        <v>7466</v>
      </c>
      <c r="C1079" s="0" t="str">
        <f t="shared" si="16"/>
        <v>DKMidtjylland</v>
      </c>
    </row>
    <row r="1080">
      <c r="A1080" s="0" t="s">
        <v>7467</v>
      </c>
      <c r="B1080" s="0" t="s">
        <v>7468</v>
      </c>
      <c r="C1080" s="0" t="str">
        <f t="shared" si="16"/>
        <v>DKSyddanmark</v>
      </c>
    </row>
    <row r="1081">
      <c r="A1081" s="0" t="s">
        <v>7469</v>
      </c>
      <c r="B1081" s="0" t="s">
        <v>7470</v>
      </c>
      <c r="C1081" s="0" t="str">
        <f t="shared" si="16"/>
        <v>DKHovedstaden</v>
      </c>
    </row>
    <row r="1082">
      <c r="A1082" s="0" t="s">
        <v>7471</v>
      </c>
      <c r="B1082" s="0" t="s">
        <v>7472</v>
      </c>
      <c r="C1082" s="0" t="str">
        <f t="shared" si="16"/>
        <v>DKSjælland</v>
      </c>
    </row>
    <row r="1083">
      <c r="A1083" s="0" t="s">
        <v>7473</v>
      </c>
      <c r="B1083" s="0" t="s">
        <v>6046</v>
      </c>
      <c r="C1083" s="0" t="str">
        <f t="shared" si="16"/>
        <v>DMSaint Andrew</v>
      </c>
    </row>
    <row r="1084">
      <c r="A1084" s="0" t="s">
        <v>7474</v>
      </c>
      <c r="B1084" s="0" t="s">
        <v>7475</v>
      </c>
      <c r="C1084" s="0" t="str">
        <f t="shared" si="16"/>
        <v>DMSaint David</v>
      </c>
    </row>
    <row r="1085">
      <c r="A1085" s="0" t="s">
        <v>7476</v>
      </c>
      <c r="B1085" s="0" t="s">
        <v>5714</v>
      </c>
      <c r="C1085" s="0" t="str">
        <f t="shared" si="16"/>
        <v>DMSaint George</v>
      </c>
    </row>
    <row r="1086">
      <c r="A1086" s="0" t="s">
        <v>7477</v>
      </c>
      <c r="B1086" s="0" t="s">
        <v>5716</v>
      </c>
      <c r="C1086" s="0" t="str">
        <f t="shared" si="16"/>
        <v>DMSaint John</v>
      </c>
    </row>
    <row r="1087">
      <c r="A1087" s="0" t="s">
        <v>7478</v>
      </c>
      <c r="B1087" s="0" t="s">
        <v>6052</v>
      </c>
      <c r="C1087" s="0" t="str">
        <f t="shared" si="16"/>
        <v>DMSaint Joseph</v>
      </c>
    </row>
    <row r="1088">
      <c r="A1088" s="0" t="s">
        <v>7479</v>
      </c>
      <c r="B1088" s="0" t="s">
        <v>7480</v>
      </c>
      <c r="C1088" s="0" t="str">
        <f t="shared" si="16"/>
        <v>DMSaint Luke</v>
      </c>
    </row>
    <row r="1089">
      <c r="A1089" s="0" t="s">
        <v>7481</v>
      </c>
      <c r="B1089" s="0" t="s">
        <v>7482</v>
      </c>
      <c r="C1089" s="0" t="str">
        <f t="shared" si="16"/>
        <v>DMSaint Mark</v>
      </c>
    </row>
    <row r="1090">
      <c r="A1090" s="0" t="s">
        <v>7483</v>
      </c>
      <c r="B1090" s="0" t="s">
        <v>7484</v>
      </c>
      <c r="C1090" s="0" t="str">
        <f t="shared" si="16"/>
        <v>DMSaint Patrick</v>
      </c>
    </row>
    <row r="1091">
      <c r="A1091" s="0" t="s">
        <v>7485</v>
      </c>
      <c r="B1091" s="0" t="s">
        <v>5720</v>
      </c>
      <c r="C1091" s="0" t="str">
        <f ref="C1091:C1154" t="shared" si="17">LEFT(A1091,2)&amp;B1091</f>
        <v>DMSaint Paul</v>
      </c>
    </row>
    <row r="1092">
      <c r="A1092" s="0" t="s">
        <v>7486</v>
      </c>
      <c r="B1092" s="0" t="s">
        <v>5722</v>
      </c>
      <c r="C1092" s="0" t="str">
        <f t="shared" si="17"/>
        <v>DMSaint Peter</v>
      </c>
    </row>
    <row r="1093">
      <c r="A1093" s="0" t="s">
        <v>7487</v>
      </c>
      <c r="B1093" s="0" t="s">
        <v>7488</v>
      </c>
      <c r="C1093" s="0" t="str">
        <f t="shared" si="17"/>
        <v>DOCibao Nordeste</v>
      </c>
    </row>
    <row r="1094">
      <c r="A1094" s="0" t="s">
        <v>7489</v>
      </c>
      <c r="B1094" s="0" t="s">
        <v>7490</v>
      </c>
      <c r="C1094" s="0" t="str">
        <f t="shared" si="17"/>
        <v>DODuarte</v>
      </c>
    </row>
    <row r="1095">
      <c r="A1095" s="0" t="s">
        <v>7491</v>
      </c>
      <c r="B1095" s="0" t="s">
        <v>7492</v>
      </c>
      <c r="C1095" s="0" t="str">
        <f t="shared" si="17"/>
        <v>DOMaría Trinidad Sánchez</v>
      </c>
    </row>
    <row r="1096">
      <c r="A1096" s="0" t="s">
        <v>7493</v>
      </c>
      <c r="B1096" s="0" t="s">
        <v>7494</v>
      </c>
      <c r="C1096" s="0" t="str">
        <f t="shared" si="17"/>
        <v>DOHermanas Mirabal</v>
      </c>
    </row>
    <row r="1097">
      <c r="A1097" s="0" t="s">
        <v>7495</v>
      </c>
      <c r="B1097" s="0" t="s">
        <v>7496</v>
      </c>
      <c r="C1097" s="0" t="str">
        <f t="shared" si="17"/>
        <v>DOSamaná</v>
      </c>
    </row>
    <row r="1098">
      <c r="A1098" s="0" t="s">
        <v>7497</v>
      </c>
      <c r="B1098" s="0" t="s">
        <v>7498</v>
      </c>
      <c r="C1098" s="0" t="str">
        <f t="shared" si="17"/>
        <v>DOCibao Noroeste</v>
      </c>
    </row>
    <row r="1099">
      <c r="A1099" s="0" t="s">
        <v>7499</v>
      </c>
      <c r="B1099" s="0" t="s">
        <v>7500</v>
      </c>
      <c r="C1099" s="0" t="str">
        <f t="shared" si="17"/>
        <v>DODajabón</v>
      </c>
    </row>
    <row r="1100">
      <c r="A1100" s="0" t="s">
        <v>7501</v>
      </c>
      <c r="B1100" s="0" t="s">
        <v>7502</v>
      </c>
      <c r="C1100" s="0" t="str">
        <f t="shared" si="17"/>
        <v>DOMonte Cristi</v>
      </c>
    </row>
    <row r="1101">
      <c r="A1101" s="0" t="s">
        <v>7503</v>
      </c>
      <c r="B1101" s="0" t="s">
        <v>7504</v>
      </c>
      <c r="C1101" s="0" t="str">
        <f t="shared" si="17"/>
        <v>DOSantiago Rodríguez</v>
      </c>
    </row>
    <row r="1102">
      <c r="A1102" s="0" t="s">
        <v>7505</v>
      </c>
      <c r="B1102" s="0" t="s">
        <v>7506</v>
      </c>
      <c r="C1102" s="0" t="str">
        <f t="shared" si="17"/>
        <v>DOValverde</v>
      </c>
    </row>
    <row r="1103">
      <c r="A1103" s="0" t="s">
        <v>7507</v>
      </c>
      <c r="B1103" s="0" t="s">
        <v>7508</v>
      </c>
      <c r="C1103" s="0" t="str">
        <f t="shared" si="17"/>
        <v>DOCibao Norte</v>
      </c>
    </row>
    <row r="1104">
      <c r="A1104" s="0" t="s">
        <v>7509</v>
      </c>
      <c r="B1104" s="0" t="s">
        <v>7510</v>
      </c>
      <c r="C1104" s="0" t="str">
        <f t="shared" si="17"/>
        <v>DOEspaillat</v>
      </c>
    </row>
    <row r="1105">
      <c r="A1105" s="0" t="s">
        <v>7511</v>
      </c>
      <c r="B1105" s="0" t="s">
        <v>7512</v>
      </c>
      <c r="C1105" s="0" t="str">
        <f t="shared" si="17"/>
        <v>DOPuerto Plata</v>
      </c>
    </row>
    <row r="1106">
      <c r="A1106" s="0" t="s">
        <v>7513</v>
      </c>
      <c r="B1106" s="0" t="s">
        <v>7514</v>
      </c>
      <c r="C1106" s="0" t="str">
        <f t="shared" si="17"/>
        <v>DOSantiago</v>
      </c>
    </row>
    <row r="1107">
      <c r="A1107" s="0" t="s">
        <v>7515</v>
      </c>
      <c r="B1107" s="0" t="s">
        <v>7516</v>
      </c>
      <c r="C1107" s="0" t="str">
        <f t="shared" si="17"/>
        <v>DOCibao Sur</v>
      </c>
    </row>
    <row r="1108">
      <c r="A1108" s="0" t="s">
        <v>7517</v>
      </c>
      <c r="B1108" s="0" t="s">
        <v>7518</v>
      </c>
      <c r="C1108" s="0" t="str">
        <f t="shared" si="17"/>
        <v>DOLa Vega</v>
      </c>
    </row>
    <row r="1109">
      <c r="A1109" s="0" t="s">
        <v>7519</v>
      </c>
      <c r="B1109" s="0" t="s">
        <v>7520</v>
      </c>
      <c r="C1109" s="0" t="str">
        <f t="shared" si="17"/>
        <v>DOSánchez Ramírez</v>
      </c>
    </row>
    <row r="1110">
      <c r="A1110" s="0" t="s">
        <v>7521</v>
      </c>
      <c r="B1110" s="0" t="s">
        <v>7522</v>
      </c>
      <c r="C1110" s="0" t="str">
        <f t="shared" si="17"/>
        <v>DOMonseñor Nouel</v>
      </c>
    </row>
    <row r="1111">
      <c r="A1111" s="0" t="s">
        <v>7523</v>
      </c>
      <c r="B1111" s="0" t="s">
        <v>7524</v>
      </c>
      <c r="C1111" s="0" t="str">
        <f t="shared" si="17"/>
        <v>DOEl Valle</v>
      </c>
    </row>
    <row r="1112">
      <c r="A1112" s="0" t="s">
        <v>7525</v>
      </c>
      <c r="B1112" s="0" t="s">
        <v>7526</v>
      </c>
      <c r="C1112" s="0" t="str">
        <f t="shared" si="17"/>
        <v>DOElías Piña</v>
      </c>
    </row>
    <row r="1113">
      <c r="A1113" s="0" t="s">
        <v>7527</v>
      </c>
      <c r="B1113" s="0" t="s">
        <v>5822</v>
      </c>
      <c r="C1113" s="0" t="str">
        <f t="shared" si="17"/>
        <v>DOSan Juan</v>
      </c>
    </row>
    <row r="1114">
      <c r="A1114" s="0" t="s">
        <v>7528</v>
      </c>
      <c r="B1114" s="0" t="s">
        <v>7529</v>
      </c>
      <c r="C1114" s="0" t="str">
        <f t="shared" si="17"/>
        <v>DOEnriquillo</v>
      </c>
    </row>
    <row r="1115">
      <c r="A1115" s="0" t="s">
        <v>7530</v>
      </c>
      <c r="B1115" s="0" t="s">
        <v>7531</v>
      </c>
      <c r="C1115" s="0" t="str">
        <f t="shared" si="17"/>
        <v>DOBaoruco</v>
      </c>
    </row>
    <row r="1116">
      <c r="A1116" s="0" t="s">
        <v>7532</v>
      </c>
      <c r="B1116" s="0" t="s">
        <v>7533</v>
      </c>
      <c r="C1116" s="0" t="str">
        <f t="shared" si="17"/>
        <v>DOBarahona</v>
      </c>
    </row>
    <row r="1117">
      <c r="A1117" s="0" t="s">
        <v>7534</v>
      </c>
      <c r="B1117" s="0" t="s">
        <v>7535</v>
      </c>
      <c r="C1117" s="0" t="str">
        <f t="shared" si="17"/>
        <v>DOIndependencia</v>
      </c>
    </row>
    <row r="1118">
      <c r="A1118" s="0" t="s">
        <v>7536</v>
      </c>
      <c r="B1118" s="0" t="s">
        <v>7537</v>
      </c>
      <c r="C1118" s="0" t="str">
        <f t="shared" si="17"/>
        <v>DOPedernales</v>
      </c>
    </row>
    <row r="1119">
      <c r="A1119" s="0" t="s">
        <v>7538</v>
      </c>
      <c r="B1119" s="0" t="s">
        <v>7539</v>
      </c>
      <c r="C1119" s="0" t="str">
        <f t="shared" si="17"/>
        <v>DOHiguamo</v>
      </c>
    </row>
    <row r="1120">
      <c r="A1120" s="0" t="s">
        <v>7540</v>
      </c>
      <c r="B1120" s="0" t="s">
        <v>7541</v>
      </c>
      <c r="C1120" s="0" t="str">
        <f t="shared" si="17"/>
        <v>DOSan Pedro de Macorís</v>
      </c>
    </row>
    <row r="1121">
      <c r="A1121" s="0" t="s">
        <v>7542</v>
      </c>
      <c r="B1121" s="0" t="s">
        <v>7543</v>
      </c>
      <c r="C1121" s="0" t="str">
        <f t="shared" si="17"/>
        <v>DOMonte Plata</v>
      </c>
    </row>
    <row r="1122">
      <c r="A1122" s="0" t="s">
        <v>7544</v>
      </c>
      <c r="B1122" s="0" t="s">
        <v>7545</v>
      </c>
      <c r="C1122" s="0" t="str">
        <f t="shared" si="17"/>
        <v>DOHato Mayor</v>
      </c>
    </row>
    <row r="1123">
      <c r="A1123" s="0" t="s">
        <v>7546</v>
      </c>
      <c r="B1123" s="0" t="s">
        <v>7547</v>
      </c>
      <c r="C1123" s="0" t="str">
        <f t="shared" si="17"/>
        <v>DOOzama</v>
      </c>
    </row>
    <row r="1124">
      <c r="A1124" s="0" t="s">
        <v>7548</v>
      </c>
      <c r="B1124" s="0" t="s">
        <v>7549</v>
      </c>
      <c r="C1124" s="0" t="str">
        <f t="shared" si="17"/>
        <v>DOSanto Domingo</v>
      </c>
    </row>
    <row r="1125">
      <c r="A1125" s="0" t="s">
        <v>7550</v>
      </c>
      <c r="B1125" s="0" t="s">
        <v>7551</v>
      </c>
      <c r="C1125" s="0" t="str">
        <f t="shared" si="17"/>
        <v>DODistrito Nacional (Santo Domingo)</v>
      </c>
    </row>
    <row r="1126">
      <c r="A1126" s="0" t="s">
        <v>7552</v>
      </c>
      <c r="B1126" s="0" t="s">
        <v>7553</v>
      </c>
      <c r="C1126" s="0" t="str">
        <f t="shared" si="17"/>
        <v>DOValdesia</v>
      </c>
    </row>
    <row r="1127">
      <c r="A1127" s="0" t="s">
        <v>7554</v>
      </c>
      <c r="B1127" s="0" t="s">
        <v>7555</v>
      </c>
      <c r="C1127" s="0" t="str">
        <f t="shared" si="17"/>
        <v>DOAzua</v>
      </c>
    </row>
    <row r="1128">
      <c r="A1128" s="0" t="s">
        <v>7556</v>
      </c>
      <c r="B1128" s="0" t="s">
        <v>7557</v>
      </c>
      <c r="C1128" s="0" t="str">
        <f t="shared" si="17"/>
        <v>DOPeravia</v>
      </c>
    </row>
    <row r="1129">
      <c r="A1129" s="0" t="s">
        <v>7558</v>
      </c>
      <c r="B1129" s="0" t="s">
        <v>7559</v>
      </c>
      <c r="C1129" s="0" t="str">
        <f t="shared" si="17"/>
        <v>DOSan Cristóbal</v>
      </c>
    </row>
    <row r="1130">
      <c r="A1130" s="0" t="s">
        <v>7560</v>
      </c>
      <c r="B1130" s="0" t="s">
        <v>7561</v>
      </c>
      <c r="C1130" s="0" t="str">
        <f t="shared" si="17"/>
        <v>DOSan José de Ocoa</v>
      </c>
    </row>
    <row r="1131">
      <c r="A1131" s="0" t="s">
        <v>7562</v>
      </c>
      <c r="B1131" s="0" t="s">
        <v>7563</v>
      </c>
      <c r="C1131" s="0" t="str">
        <f t="shared" si="17"/>
        <v>DOYuma</v>
      </c>
    </row>
    <row r="1132">
      <c r="A1132" s="0" t="s">
        <v>7564</v>
      </c>
      <c r="B1132" s="0" t="s">
        <v>7565</v>
      </c>
      <c r="C1132" s="0" t="str">
        <f t="shared" si="17"/>
        <v>DOEl Seibo</v>
      </c>
    </row>
    <row r="1133">
      <c r="A1133" s="0" t="s">
        <v>7566</v>
      </c>
      <c r="B1133" s="0" t="s">
        <v>7567</v>
      </c>
      <c r="C1133" s="0" t="str">
        <f t="shared" si="17"/>
        <v>DOLa Altagracia</v>
      </c>
    </row>
    <row r="1134">
      <c r="A1134" s="0" t="s">
        <v>7568</v>
      </c>
      <c r="B1134" s="0" t="s">
        <v>7569</v>
      </c>
      <c r="C1134" s="0" t="str">
        <f t="shared" si="17"/>
        <v>DOLa Romana</v>
      </c>
    </row>
    <row r="1135">
      <c r="A1135" s="0" t="s">
        <v>7570</v>
      </c>
      <c r="B1135" s="0" t="s">
        <v>7571</v>
      </c>
      <c r="C1135" s="0" t="str">
        <f t="shared" si="17"/>
        <v>DZAdrar</v>
      </c>
    </row>
    <row r="1136">
      <c r="A1136" s="0" t="s">
        <v>7572</v>
      </c>
      <c r="B1136" s="0" t="s">
        <v>7573</v>
      </c>
      <c r="C1136" s="0" t="str">
        <f t="shared" si="17"/>
        <v>DZChlef</v>
      </c>
    </row>
    <row r="1137">
      <c r="A1137" s="0" t="s">
        <v>7574</v>
      </c>
      <c r="B1137" s="0" t="s">
        <v>7575</v>
      </c>
      <c r="C1137" s="0" t="str">
        <f t="shared" si="17"/>
        <v>DZLaghouat</v>
      </c>
    </row>
    <row r="1138">
      <c r="A1138" s="0" t="s">
        <v>7576</v>
      </c>
      <c r="B1138" s="0" t="s">
        <v>7577</v>
      </c>
      <c r="C1138" s="0" t="str">
        <f t="shared" si="17"/>
        <v>DZOum el Bouaghi</v>
      </c>
    </row>
    <row r="1139">
      <c r="A1139" s="0" t="s">
        <v>7578</v>
      </c>
      <c r="B1139" s="0" t="s">
        <v>7579</v>
      </c>
      <c r="C1139" s="0" t="str">
        <f t="shared" si="17"/>
        <v>DZBatna</v>
      </c>
    </row>
    <row r="1140">
      <c r="A1140" s="0" t="s">
        <v>7580</v>
      </c>
      <c r="B1140" s="0" t="s">
        <v>7581</v>
      </c>
      <c r="C1140" s="0" t="str">
        <f t="shared" si="17"/>
        <v>DZBéjaïa</v>
      </c>
    </row>
    <row r="1141">
      <c r="A1141" s="0" t="s">
        <v>7582</v>
      </c>
      <c r="B1141" s="0" t="s">
        <v>7583</v>
      </c>
      <c r="C1141" s="0" t="str">
        <f t="shared" si="17"/>
        <v>DZBiskra</v>
      </c>
    </row>
    <row r="1142">
      <c r="A1142" s="0" t="s">
        <v>7584</v>
      </c>
      <c r="B1142" s="0" t="s">
        <v>7585</v>
      </c>
      <c r="C1142" s="0" t="str">
        <f t="shared" si="17"/>
        <v>DZBéchar</v>
      </c>
    </row>
    <row r="1143">
      <c r="A1143" s="0" t="s">
        <v>7586</v>
      </c>
      <c r="B1143" s="0" t="s">
        <v>7587</v>
      </c>
      <c r="C1143" s="0" t="str">
        <f t="shared" si="17"/>
        <v>DZBlida</v>
      </c>
    </row>
    <row r="1144">
      <c r="A1144" s="0" t="s">
        <v>7588</v>
      </c>
      <c r="B1144" s="0" t="s">
        <v>7589</v>
      </c>
      <c r="C1144" s="0" t="str">
        <f t="shared" si="17"/>
        <v>DZBouira</v>
      </c>
    </row>
    <row r="1145">
      <c r="A1145" s="0" t="s">
        <v>7590</v>
      </c>
      <c r="B1145" s="0" t="s">
        <v>7591</v>
      </c>
      <c r="C1145" s="0" t="str">
        <f t="shared" si="17"/>
        <v>DZTamanrasset</v>
      </c>
    </row>
    <row r="1146">
      <c r="A1146" s="0" t="s">
        <v>7592</v>
      </c>
      <c r="B1146" s="0" t="s">
        <v>7593</v>
      </c>
      <c r="C1146" s="0" t="str">
        <f t="shared" si="17"/>
        <v>DZTébessa</v>
      </c>
    </row>
    <row r="1147">
      <c r="A1147" s="0" t="s">
        <v>7594</v>
      </c>
      <c r="B1147" s="0" t="s">
        <v>7595</v>
      </c>
      <c r="C1147" s="0" t="str">
        <f t="shared" si="17"/>
        <v>DZTlemcen</v>
      </c>
    </row>
    <row r="1148">
      <c r="A1148" s="0" t="s">
        <v>7596</v>
      </c>
      <c r="B1148" s="0" t="s">
        <v>7597</v>
      </c>
      <c r="C1148" s="0" t="str">
        <f t="shared" si="17"/>
        <v>DZTiaret</v>
      </c>
    </row>
    <row r="1149">
      <c r="A1149" s="0" t="s">
        <v>7598</v>
      </c>
      <c r="B1149" s="0" t="s">
        <v>7599</v>
      </c>
      <c r="C1149" s="0" t="str">
        <f t="shared" si="17"/>
        <v>DZTizi Ouzou</v>
      </c>
    </row>
    <row r="1150">
      <c r="A1150" s="0" t="s">
        <v>7600</v>
      </c>
      <c r="B1150" s="0" t="s">
        <v>7601</v>
      </c>
      <c r="C1150" s="0" t="str">
        <f t="shared" si="17"/>
        <v>DZAlger</v>
      </c>
    </row>
    <row r="1151">
      <c r="A1151" s="0" t="s">
        <v>7602</v>
      </c>
      <c r="B1151" s="0" t="s">
        <v>7603</v>
      </c>
      <c r="C1151" s="0" t="str">
        <f t="shared" si="17"/>
        <v>DZDjelfa</v>
      </c>
    </row>
    <row r="1152">
      <c r="A1152" s="0" t="s">
        <v>7604</v>
      </c>
      <c r="B1152" s="0" t="s">
        <v>7605</v>
      </c>
      <c r="C1152" s="0" t="str">
        <f t="shared" si="17"/>
        <v>DZJijel</v>
      </c>
    </row>
    <row r="1153">
      <c r="A1153" s="0" t="s">
        <v>7606</v>
      </c>
      <c r="B1153" s="0" t="s">
        <v>7607</v>
      </c>
      <c r="C1153" s="0" t="str">
        <f t="shared" si="17"/>
        <v>DZSétif</v>
      </c>
    </row>
    <row r="1154">
      <c r="A1154" s="0" t="s">
        <v>7608</v>
      </c>
      <c r="B1154" s="0" t="s">
        <v>7609</v>
      </c>
      <c r="C1154" s="0" t="str">
        <f t="shared" si="17"/>
        <v>DZSaïda</v>
      </c>
    </row>
    <row r="1155">
      <c r="A1155" s="0" t="s">
        <v>7610</v>
      </c>
      <c r="B1155" s="0" t="s">
        <v>7611</v>
      </c>
      <c r="C1155" s="0" t="str">
        <f ref="C1155:C1218" t="shared" si="18">LEFT(A1155,2)&amp;B1155</f>
        <v>DZSkikda</v>
      </c>
    </row>
    <row r="1156">
      <c r="A1156" s="0" t="s">
        <v>7612</v>
      </c>
      <c r="B1156" s="0" t="s">
        <v>7613</v>
      </c>
      <c r="C1156" s="0" t="str">
        <f t="shared" si="18"/>
        <v>DZSidi Bel Abbès</v>
      </c>
    </row>
    <row r="1157">
      <c r="A1157" s="0" t="s">
        <v>7614</v>
      </c>
      <c r="B1157" s="0" t="s">
        <v>7615</v>
      </c>
      <c r="C1157" s="0" t="str">
        <f t="shared" si="18"/>
        <v>DZAnnaba</v>
      </c>
    </row>
    <row r="1158">
      <c r="A1158" s="0" t="s">
        <v>7616</v>
      </c>
      <c r="B1158" s="0" t="s">
        <v>7617</v>
      </c>
      <c r="C1158" s="0" t="str">
        <f t="shared" si="18"/>
        <v>DZGuelma</v>
      </c>
    </row>
    <row r="1159">
      <c r="A1159" s="0" t="s">
        <v>7618</v>
      </c>
      <c r="B1159" s="0" t="s">
        <v>7619</v>
      </c>
      <c r="C1159" s="0" t="str">
        <f t="shared" si="18"/>
        <v>DZConstantine</v>
      </c>
    </row>
    <row r="1160">
      <c r="A1160" s="0" t="s">
        <v>7620</v>
      </c>
      <c r="B1160" s="0" t="s">
        <v>7621</v>
      </c>
      <c r="C1160" s="0" t="str">
        <f t="shared" si="18"/>
        <v>DZMédéa</v>
      </c>
    </row>
    <row r="1161">
      <c r="A1161" s="0" t="s">
        <v>7622</v>
      </c>
      <c r="B1161" s="0" t="s">
        <v>7623</v>
      </c>
      <c r="C1161" s="0" t="str">
        <f t="shared" si="18"/>
        <v>DZMostaganem</v>
      </c>
    </row>
    <row r="1162">
      <c r="A1162" s="0" t="s">
        <v>7624</v>
      </c>
      <c r="B1162" s="0" t="s">
        <v>7625</v>
      </c>
      <c r="C1162" s="0" t="str">
        <f t="shared" si="18"/>
        <v>DZM'sila</v>
      </c>
    </row>
    <row r="1163">
      <c r="A1163" s="0" t="s">
        <v>7626</v>
      </c>
      <c r="B1163" s="0" t="s">
        <v>7627</v>
      </c>
      <c r="C1163" s="0" t="str">
        <f t="shared" si="18"/>
        <v>DZMascara</v>
      </c>
    </row>
    <row r="1164">
      <c r="A1164" s="0" t="s">
        <v>7628</v>
      </c>
      <c r="B1164" s="0" t="s">
        <v>7629</v>
      </c>
      <c r="C1164" s="0" t="str">
        <f t="shared" si="18"/>
        <v>DZOuargla</v>
      </c>
    </row>
    <row r="1165">
      <c r="A1165" s="0" t="s">
        <v>7630</v>
      </c>
      <c r="B1165" s="0" t="s">
        <v>7631</v>
      </c>
      <c r="C1165" s="0" t="str">
        <f t="shared" si="18"/>
        <v>DZOran</v>
      </c>
    </row>
    <row r="1166">
      <c r="A1166" s="0" t="s">
        <v>7632</v>
      </c>
      <c r="B1166" s="0" t="s">
        <v>7633</v>
      </c>
      <c r="C1166" s="0" t="str">
        <f t="shared" si="18"/>
        <v>DZEl Bayadh</v>
      </c>
    </row>
    <row r="1167">
      <c r="A1167" s="0" t="s">
        <v>7634</v>
      </c>
      <c r="B1167" s="0" t="s">
        <v>7635</v>
      </c>
      <c r="C1167" s="0" t="str">
        <f t="shared" si="18"/>
        <v>DZIllizi</v>
      </c>
    </row>
    <row r="1168">
      <c r="A1168" s="0" t="s">
        <v>7636</v>
      </c>
      <c r="B1168" s="0" t="s">
        <v>7637</v>
      </c>
      <c r="C1168" s="0" t="str">
        <f t="shared" si="18"/>
        <v>DZBordj Bou Arréridj</v>
      </c>
    </row>
    <row r="1169">
      <c r="A1169" s="0" t="s">
        <v>7638</v>
      </c>
      <c r="B1169" s="0" t="s">
        <v>7639</v>
      </c>
      <c r="C1169" s="0" t="str">
        <f t="shared" si="18"/>
        <v>DZBoumerdès</v>
      </c>
    </row>
    <row r="1170">
      <c r="A1170" s="0" t="s">
        <v>7640</v>
      </c>
      <c r="B1170" s="0" t="s">
        <v>7641</v>
      </c>
      <c r="C1170" s="0" t="str">
        <f t="shared" si="18"/>
        <v>DZEl Tarf</v>
      </c>
    </row>
    <row r="1171">
      <c r="A1171" s="0" t="s">
        <v>7642</v>
      </c>
      <c r="B1171" s="0" t="s">
        <v>7643</v>
      </c>
      <c r="C1171" s="0" t="str">
        <f t="shared" si="18"/>
        <v>DZTindouf</v>
      </c>
    </row>
    <row r="1172">
      <c r="A1172" s="0" t="s">
        <v>7644</v>
      </c>
      <c r="B1172" s="0" t="s">
        <v>7645</v>
      </c>
      <c r="C1172" s="0" t="str">
        <f t="shared" si="18"/>
        <v>DZTissemsilt</v>
      </c>
    </row>
    <row r="1173">
      <c r="A1173" s="0" t="s">
        <v>7646</v>
      </c>
      <c r="B1173" s="0" t="s">
        <v>7647</v>
      </c>
      <c r="C1173" s="0" t="str">
        <f t="shared" si="18"/>
        <v>DZEl Oued</v>
      </c>
    </row>
    <row r="1174">
      <c r="A1174" s="0" t="s">
        <v>7648</v>
      </c>
      <c r="B1174" s="0" t="s">
        <v>7649</v>
      </c>
      <c r="C1174" s="0" t="str">
        <f t="shared" si="18"/>
        <v>DZKhenchela</v>
      </c>
    </row>
    <row r="1175">
      <c r="A1175" s="0" t="s">
        <v>7650</v>
      </c>
      <c r="B1175" s="0" t="s">
        <v>7651</v>
      </c>
      <c r="C1175" s="0" t="str">
        <f t="shared" si="18"/>
        <v>DZSouk Ahras</v>
      </c>
    </row>
    <row r="1176">
      <c r="A1176" s="0" t="s">
        <v>7652</v>
      </c>
      <c r="B1176" s="0" t="s">
        <v>7653</v>
      </c>
      <c r="C1176" s="0" t="str">
        <f t="shared" si="18"/>
        <v>DZTipaza</v>
      </c>
    </row>
    <row r="1177">
      <c r="A1177" s="0" t="s">
        <v>7654</v>
      </c>
      <c r="B1177" s="0" t="s">
        <v>7655</v>
      </c>
      <c r="C1177" s="0" t="str">
        <f t="shared" si="18"/>
        <v>DZMila</v>
      </c>
    </row>
    <row r="1178">
      <c r="A1178" s="0" t="s">
        <v>7656</v>
      </c>
      <c r="B1178" s="0" t="s">
        <v>7657</v>
      </c>
      <c r="C1178" s="0" t="str">
        <f t="shared" si="18"/>
        <v>DZAïn Defla</v>
      </c>
    </row>
    <row r="1179">
      <c r="A1179" s="0" t="s">
        <v>7658</v>
      </c>
      <c r="B1179" s="0" t="s">
        <v>7659</v>
      </c>
      <c r="C1179" s="0" t="str">
        <f t="shared" si="18"/>
        <v>DZNaama</v>
      </c>
    </row>
    <row r="1180">
      <c r="A1180" s="0" t="s">
        <v>7660</v>
      </c>
      <c r="B1180" s="0" t="s">
        <v>7661</v>
      </c>
      <c r="C1180" s="0" t="str">
        <f t="shared" si="18"/>
        <v>DZAïn Témouchent</v>
      </c>
    </row>
    <row r="1181">
      <c r="A1181" s="0" t="s">
        <v>7662</v>
      </c>
      <c r="B1181" s="0" t="s">
        <v>7663</v>
      </c>
      <c r="C1181" s="0" t="str">
        <f t="shared" si="18"/>
        <v>DZGhardaïa</v>
      </c>
    </row>
    <row r="1182">
      <c r="A1182" s="0" t="s">
        <v>7664</v>
      </c>
      <c r="B1182" s="0" t="s">
        <v>7665</v>
      </c>
      <c r="C1182" s="0" t="str">
        <f t="shared" si="18"/>
        <v>DZRelizane</v>
      </c>
    </row>
    <row r="1183">
      <c r="A1183" s="0" t="s">
        <v>7666</v>
      </c>
      <c r="B1183" s="0" t="s">
        <v>7667</v>
      </c>
      <c r="C1183" s="0" t="str">
        <f t="shared" si="18"/>
        <v>ECAzuay</v>
      </c>
    </row>
    <row r="1184">
      <c r="A1184" s="0" t="s">
        <v>7668</v>
      </c>
      <c r="B1184" s="0" t="s">
        <v>7073</v>
      </c>
      <c r="C1184" s="0" t="str">
        <f t="shared" si="18"/>
        <v>ECBolívar</v>
      </c>
    </row>
    <row r="1185">
      <c r="A1185" s="0" t="s">
        <v>7669</v>
      </c>
      <c r="B1185" s="0" t="s">
        <v>7670</v>
      </c>
      <c r="C1185" s="0" t="str">
        <f t="shared" si="18"/>
        <v>ECCarchi</v>
      </c>
    </row>
    <row r="1186">
      <c r="A1186" s="0" t="s">
        <v>7671</v>
      </c>
      <c r="B1186" s="0" t="s">
        <v>7672</v>
      </c>
      <c r="C1186" s="0" t="str">
        <f t="shared" si="18"/>
        <v>ECOrellana</v>
      </c>
    </row>
    <row r="1187">
      <c r="A1187" s="0" t="s">
        <v>7673</v>
      </c>
      <c r="B1187" s="0" t="s">
        <v>7674</v>
      </c>
      <c r="C1187" s="0" t="str">
        <f t="shared" si="18"/>
        <v>ECEsmeraldas</v>
      </c>
    </row>
    <row r="1188">
      <c r="A1188" s="0" t="s">
        <v>7675</v>
      </c>
      <c r="B1188" s="0" t="s">
        <v>7676</v>
      </c>
      <c r="C1188" s="0" t="str">
        <f t="shared" si="18"/>
        <v>ECCañar</v>
      </c>
    </row>
    <row r="1189">
      <c r="A1189" s="0" t="s">
        <v>7677</v>
      </c>
      <c r="B1189" s="0" t="s">
        <v>7678</v>
      </c>
      <c r="C1189" s="0" t="str">
        <f t="shared" si="18"/>
        <v>ECGuayas</v>
      </c>
    </row>
    <row r="1190">
      <c r="A1190" s="0" t="s">
        <v>7679</v>
      </c>
      <c r="B1190" s="0" t="s">
        <v>7680</v>
      </c>
      <c r="C1190" s="0" t="str">
        <f t="shared" si="18"/>
        <v>ECChimborazo</v>
      </c>
    </row>
    <row r="1191">
      <c r="A1191" s="0" t="s">
        <v>7681</v>
      </c>
      <c r="B1191" s="0" t="s">
        <v>7682</v>
      </c>
      <c r="C1191" s="0" t="str">
        <f t="shared" si="18"/>
        <v>ECImbabura</v>
      </c>
    </row>
    <row r="1192">
      <c r="A1192" s="0" t="s">
        <v>7683</v>
      </c>
      <c r="B1192" s="0" t="s">
        <v>7684</v>
      </c>
      <c r="C1192" s="0" t="str">
        <f t="shared" si="18"/>
        <v>ECLoja</v>
      </c>
    </row>
    <row r="1193">
      <c r="A1193" s="0" t="s">
        <v>7685</v>
      </c>
      <c r="B1193" s="0" t="s">
        <v>7686</v>
      </c>
      <c r="C1193" s="0" t="str">
        <f t="shared" si="18"/>
        <v>ECManabí</v>
      </c>
    </row>
    <row r="1194">
      <c r="A1194" s="0" t="s">
        <v>7687</v>
      </c>
      <c r="B1194" s="0" t="s">
        <v>7688</v>
      </c>
      <c r="C1194" s="0" t="str">
        <f t="shared" si="18"/>
        <v>ECNapo</v>
      </c>
    </row>
    <row r="1195">
      <c r="A1195" s="0" t="s">
        <v>7689</v>
      </c>
      <c r="B1195" s="0" t="s">
        <v>7690</v>
      </c>
      <c r="C1195" s="0" t="str">
        <f t="shared" si="18"/>
        <v>ECEl Oro</v>
      </c>
    </row>
    <row r="1196">
      <c r="A1196" s="0" t="s">
        <v>7691</v>
      </c>
      <c r="B1196" s="0" t="s">
        <v>7692</v>
      </c>
      <c r="C1196" s="0" t="str">
        <f t="shared" si="18"/>
        <v>ECPichincha</v>
      </c>
    </row>
    <row r="1197">
      <c r="A1197" s="0" t="s">
        <v>7693</v>
      </c>
      <c r="B1197" s="0" t="s">
        <v>6978</v>
      </c>
      <c r="C1197" s="0" t="str">
        <f t="shared" si="18"/>
        <v>ECLos Ríos</v>
      </c>
    </row>
    <row r="1198">
      <c r="A1198" s="0" t="s">
        <v>7694</v>
      </c>
      <c r="B1198" s="0" t="s">
        <v>7695</v>
      </c>
      <c r="C1198" s="0" t="str">
        <f t="shared" si="18"/>
        <v>ECMorona Santiago</v>
      </c>
    </row>
    <row r="1199">
      <c r="A1199" s="0" t="s">
        <v>7696</v>
      </c>
      <c r="B1199" s="0" t="s">
        <v>7697</v>
      </c>
      <c r="C1199" s="0" t="str">
        <f t="shared" si="18"/>
        <v>ECSanto Domingo de los Tsáchilas</v>
      </c>
    </row>
    <row r="1200">
      <c r="A1200" s="0" t="s">
        <v>7698</v>
      </c>
      <c r="B1200" s="0" t="s">
        <v>7699</v>
      </c>
      <c r="C1200" s="0" t="str">
        <f t="shared" si="18"/>
        <v>ECSanta Elena</v>
      </c>
    </row>
    <row r="1201">
      <c r="A1201" s="0" t="s">
        <v>7700</v>
      </c>
      <c r="B1201" s="0" t="s">
        <v>7701</v>
      </c>
      <c r="C1201" s="0" t="str">
        <f t="shared" si="18"/>
        <v>ECTungurahua</v>
      </c>
    </row>
    <row r="1202">
      <c r="A1202" s="0" t="s">
        <v>7702</v>
      </c>
      <c r="B1202" s="0" t="s">
        <v>7703</v>
      </c>
      <c r="C1202" s="0" t="str">
        <f t="shared" si="18"/>
        <v>ECSucumbíos</v>
      </c>
    </row>
    <row r="1203">
      <c r="A1203" s="0" t="s">
        <v>7704</v>
      </c>
      <c r="B1203" s="0" t="s">
        <v>7705</v>
      </c>
      <c r="C1203" s="0" t="str">
        <f t="shared" si="18"/>
        <v>ECGalápagos</v>
      </c>
    </row>
    <row r="1204">
      <c r="A1204" s="0" t="s">
        <v>7706</v>
      </c>
      <c r="B1204" s="0" t="s">
        <v>7707</v>
      </c>
      <c r="C1204" s="0" t="str">
        <f t="shared" si="18"/>
        <v>ECCotopaxi</v>
      </c>
    </row>
    <row r="1205">
      <c r="A1205" s="0" t="s">
        <v>7708</v>
      </c>
      <c r="B1205" s="0" t="s">
        <v>7709</v>
      </c>
      <c r="C1205" s="0" t="str">
        <f t="shared" si="18"/>
        <v>ECPastaza</v>
      </c>
    </row>
    <row r="1206">
      <c r="A1206" s="0" t="s">
        <v>7710</v>
      </c>
      <c r="B1206" s="0" t="s">
        <v>7711</v>
      </c>
      <c r="C1206" s="0" t="str">
        <f t="shared" si="18"/>
        <v>ECZamora Chinchipe</v>
      </c>
    </row>
    <row r="1207">
      <c r="A1207" s="0" t="s">
        <v>7712</v>
      </c>
      <c r="B1207" s="0" t="s">
        <v>7713</v>
      </c>
      <c r="C1207" s="0" t="str">
        <f t="shared" si="18"/>
        <v>EEHarjumaa</v>
      </c>
    </row>
    <row r="1208">
      <c r="A1208" s="0" t="s">
        <v>7714</v>
      </c>
      <c r="B1208" s="0" t="s">
        <v>7715</v>
      </c>
      <c r="C1208" s="0" t="str">
        <f t="shared" si="18"/>
        <v>EEKeila</v>
      </c>
    </row>
    <row r="1209">
      <c r="A1209" s="0" t="s">
        <v>7716</v>
      </c>
      <c r="B1209" s="0" t="s">
        <v>7717</v>
      </c>
      <c r="C1209" s="0" t="str">
        <f t="shared" si="18"/>
        <v>EELoksa</v>
      </c>
    </row>
    <row r="1210">
      <c r="A1210" s="0" t="s">
        <v>7718</v>
      </c>
      <c r="B1210" s="0" t="s">
        <v>7719</v>
      </c>
      <c r="C1210" s="0" t="str">
        <f t="shared" si="18"/>
        <v>EEMaardu</v>
      </c>
    </row>
    <row r="1211">
      <c r="A1211" s="0" t="s">
        <v>7720</v>
      </c>
      <c r="B1211" s="0" t="s">
        <v>1614</v>
      </c>
      <c r="C1211" s="0" t="str">
        <f t="shared" si="18"/>
        <v>EETallinn</v>
      </c>
    </row>
    <row r="1212">
      <c r="A1212" s="0" t="s">
        <v>7721</v>
      </c>
      <c r="B1212" s="0" t="s">
        <v>7722</v>
      </c>
      <c r="C1212" s="0" t="str">
        <f t="shared" si="18"/>
        <v>EEAnija</v>
      </c>
    </row>
    <row r="1213">
      <c r="A1213" s="0" t="s">
        <v>7723</v>
      </c>
      <c r="B1213" s="0" t="s">
        <v>7724</v>
      </c>
      <c r="C1213" s="0" t="str">
        <f t="shared" si="18"/>
        <v>EEHarku</v>
      </c>
    </row>
    <row r="1214">
      <c r="A1214" s="0" t="s">
        <v>7725</v>
      </c>
      <c r="B1214" s="0" t="s">
        <v>7726</v>
      </c>
      <c r="C1214" s="0" t="str">
        <f t="shared" si="18"/>
        <v>EEJõelähtme</v>
      </c>
    </row>
    <row r="1215">
      <c r="A1215" s="0" t="s">
        <v>7727</v>
      </c>
      <c r="B1215" s="0" t="s">
        <v>7728</v>
      </c>
      <c r="C1215" s="0" t="str">
        <f t="shared" si="18"/>
        <v>EEKiili</v>
      </c>
    </row>
    <row r="1216">
      <c r="A1216" s="0" t="s">
        <v>7729</v>
      </c>
      <c r="B1216" s="0" t="s">
        <v>7730</v>
      </c>
      <c r="C1216" s="0" t="str">
        <f t="shared" si="18"/>
        <v>EEKose</v>
      </c>
    </row>
    <row r="1217">
      <c r="A1217" s="0" t="s">
        <v>7731</v>
      </c>
      <c r="B1217" s="0" t="s">
        <v>7732</v>
      </c>
      <c r="C1217" s="0" t="str">
        <f t="shared" si="18"/>
        <v>EEKuusalu</v>
      </c>
    </row>
    <row r="1218">
      <c r="A1218" s="0" t="s">
        <v>7733</v>
      </c>
      <c r="B1218" s="0" t="s">
        <v>7734</v>
      </c>
      <c r="C1218" s="0" t="str">
        <f t="shared" si="18"/>
        <v>EELääne-Harju</v>
      </c>
    </row>
    <row r="1219">
      <c r="A1219" s="0" t="s">
        <v>7735</v>
      </c>
      <c r="B1219" s="0" t="s">
        <v>7736</v>
      </c>
      <c r="C1219" s="0" t="str">
        <f ref="C1219:C1282" t="shared" si="19">LEFT(A1219,2)&amp;B1219</f>
        <v>EERaasiku</v>
      </c>
    </row>
    <row r="1220">
      <c r="A1220" s="0" t="s">
        <v>7737</v>
      </c>
      <c r="B1220" s="0" t="s">
        <v>7738</v>
      </c>
      <c r="C1220" s="0" t="str">
        <f t="shared" si="19"/>
        <v>EERae</v>
      </c>
    </row>
    <row r="1221">
      <c r="A1221" s="0" t="s">
        <v>7739</v>
      </c>
      <c r="B1221" s="0" t="s">
        <v>7740</v>
      </c>
      <c r="C1221" s="0" t="str">
        <f t="shared" si="19"/>
        <v>EESaku</v>
      </c>
    </row>
    <row r="1222">
      <c r="A1222" s="0" t="s">
        <v>7741</v>
      </c>
      <c r="B1222" s="0" t="s">
        <v>7742</v>
      </c>
      <c r="C1222" s="0" t="str">
        <f t="shared" si="19"/>
        <v>EESaue</v>
      </c>
    </row>
    <row r="1223">
      <c r="A1223" s="0" t="s">
        <v>7743</v>
      </c>
      <c r="B1223" s="0" t="s">
        <v>7744</v>
      </c>
      <c r="C1223" s="0" t="str">
        <f t="shared" si="19"/>
        <v>EEViimsi</v>
      </c>
    </row>
    <row r="1224">
      <c r="A1224" s="0" t="s">
        <v>7745</v>
      </c>
      <c r="B1224" s="0" t="s">
        <v>7746</v>
      </c>
      <c r="C1224" s="0" t="str">
        <f t="shared" si="19"/>
        <v>EEHiiumaa</v>
      </c>
    </row>
    <row r="1225">
      <c r="A1225" s="0" t="s">
        <v>7747</v>
      </c>
      <c r="B1225" s="0" t="s">
        <v>7746</v>
      </c>
      <c r="C1225" s="0" t="str">
        <f t="shared" si="19"/>
        <v>EEHiiumaa</v>
      </c>
    </row>
    <row r="1226">
      <c r="A1226" s="0" t="s">
        <v>7748</v>
      </c>
      <c r="B1226" s="0" t="s">
        <v>1658</v>
      </c>
      <c r="C1226" s="0" t="str">
        <f t="shared" si="19"/>
        <v>EEIda-Virumaa</v>
      </c>
    </row>
    <row r="1227">
      <c r="A1227" s="0" t="s">
        <v>7749</v>
      </c>
      <c r="B1227" s="0" t="s">
        <v>7750</v>
      </c>
      <c r="C1227" s="0" t="str">
        <f t="shared" si="19"/>
        <v>EEKohtla-Järve</v>
      </c>
    </row>
    <row r="1228">
      <c r="A1228" s="0" t="s">
        <v>7751</v>
      </c>
      <c r="B1228" s="0" t="s">
        <v>7752</v>
      </c>
      <c r="C1228" s="0" t="str">
        <f t="shared" si="19"/>
        <v>EENarva</v>
      </c>
    </row>
    <row r="1229">
      <c r="A1229" s="0" t="s">
        <v>7753</v>
      </c>
      <c r="B1229" s="0" t="s">
        <v>7754</v>
      </c>
      <c r="C1229" s="0" t="str">
        <f t="shared" si="19"/>
        <v>EENarva-Jõesuu</v>
      </c>
    </row>
    <row r="1230">
      <c r="A1230" s="0" t="s">
        <v>7755</v>
      </c>
      <c r="B1230" s="0" t="s">
        <v>1657</v>
      </c>
      <c r="C1230" s="0" t="str">
        <f t="shared" si="19"/>
        <v>EESillamäe</v>
      </c>
    </row>
    <row r="1231">
      <c r="A1231" s="0" t="s">
        <v>7756</v>
      </c>
      <c r="B1231" s="0" t="s">
        <v>7757</v>
      </c>
      <c r="C1231" s="0" t="str">
        <f t="shared" si="19"/>
        <v>EEAlutaguse</v>
      </c>
    </row>
    <row r="1232">
      <c r="A1232" s="0" t="s">
        <v>7758</v>
      </c>
      <c r="B1232" s="0" t="s">
        <v>7759</v>
      </c>
      <c r="C1232" s="0" t="str">
        <f t="shared" si="19"/>
        <v>EEJõhvi</v>
      </c>
    </row>
    <row r="1233">
      <c r="A1233" s="0" t="s">
        <v>7760</v>
      </c>
      <c r="B1233" s="0" t="s">
        <v>7761</v>
      </c>
      <c r="C1233" s="0" t="str">
        <f t="shared" si="19"/>
        <v>EELüganuse</v>
      </c>
    </row>
    <row r="1234">
      <c r="A1234" s="0" t="s">
        <v>7762</v>
      </c>
      <c r="B1234" s="0" t="s">
        <v>7763</v>
      </c>
      <c r="C1234" s="0" t="str">
        <f t="shared" si="19"/>
        <v>EEToila</v>
      </c>
    </row>
    <row r="1235">
      <c r="A1235" s="0" t="s">
        <v>7764</v>
      </c>
      <c r="B1235" s="0" t="s">
        <v>7765</v>
      </c>
      <c r="C1235" s="0" t="str">
        <f t="shared" si="19"/>
        <v>EEJõgevamaa</v>
      </c>
    </row>
    <row r="1236">
      <c r="A1236" s="0" t="s">
        <v>7766</v>
      </c>
      <c r="B1236" s="0" t="s">
        <v>7767</v>
      </c>
      <c r="C1236" s="0" t="str">
        <f t="shared" si="19"/>
        <v>EEJõgeva</v>
      </c>
    </row>
    <row r="1237">
      <c r="A1237" s="0" t="s">
        <v>7768</v>
      </c>
      <c r="B1237" s="0" t="s">
        <v>7769</v>
      </c>
      <c r="C1237" s="0" t="str">
        <f t="shared" si="19"/>
        <v>EEMustvee</v>
      </c>
    </row>
    <row r="1238">
      <c r="A1238" s="0" t="s">
        <v>7770</v>
      </c>
      <c r="B1238" s="0" t="s">
        <v>7771</v>
      </c>
      <c r="C1238" s="0" t="str">
        <f t="shared" si="19"/>
        <v>EEPõltsamaa</v>
      </c>
    </row>
    <row r="1239">
      <c r="A1239" s="0" t="s">
        <v>7772</v>
      </c>
      <c r="B1239" s="0" t="s">
        <v>7773</v>
      </c>
      <c r="C1239" s="0" t="str">
        <f t="shared" si="19"/>
        <v>EEJärvamaa</v>
      </c>
    </row>
    <row r="1240">
      <c r="A1240" s="0" t="s">
        <v>7774</v>
      </c>
      <c r="B1240" s="0" t="s">
        <v>7775</v>
      </c>
      <c r="C1240" s="0" t="str">
        <f t="shared" si="19"/>
        <v>EEPaide</v>
      </c>
    </row>
    <row r="1241">
      <c r="A1241" s="0" t="s">
        <v>7776</v>
      </c>
      <c r="B1241" s="0" t="s">
        <v>7777</v>
      </c>
      <c r="C1241" s="0" t="str">
        <f t="shared" si="19"/>
        <v>EEJärva</v>
      </c>
    </row>
    <row r="1242">
      <c r="A1242" s="0" t="s">
        <v>7778</v>
      </c>
      <c r="B1242" s="0" t="s">
        <v>7779</v>
      </c>
      <c r="C1242" s="0" t="str">
        <f t="shared" si="19"/>
        <v>EETüri</v>
      </c>
    </row>
    <row r="1243">
      <c r="A1243" s="0" t="s">
        <v>7780</v>
      </c>
      <c r="B1243" s="0" t="s">
        <v>7781</v>
      </c>
      <c r="C1243" s="0" t="str">
        <f t="shared" si="19"/>
        <v>EELäänemaa</v>
      </c>
    </row>
    <row r="1244">
      <c r="A1244" s="0" t="s">
        <v>7782</v>
      </c>
      <c r="B1244" s="0" t="s">
        <v>7783</v>
      </c>
      <c r="C1244" s="0" t="str">
        <f t="shared" si="19"/>
        <v>EEHaapsalu</v>
      </c>
    </row>
    <row r="1245">
      <c r="A1245" s="0" t="s">
        <v>7784</v>
      </c>
      <c r="B1245" s="0" t="s">
        <v>7785</v>
      </c>
      <c r="C1245" s="0" t="str">
        <f t="shared" si="19"/>
        <v>EELääne-Nigula</v>
      </c>
    </row>
    <row r="1246">
      <c r="A1246" s="0" t="s">
        <v>7786</v>
      </c>
      <c r="B1246" s="0" t="s">
        <v>7787</v>
      </c>
      <c r="C1246" s="0" t="str">
        <f t="shared" si="19"/>
        <v>EEVormsi</v>
      </c>
    </row>
    <row r="1247">
      <c r="A1247" s="0" t="s">
        <v>7788</v>
      </c>
      <c r="B1247" s="0" t="s">
        <v>7789</v>
      </c>
      <c r="C1247" s="0" t="str">
        <f t="shared" si="19"/>
        <v>EELääne-Virumaa</v>
      </c>
    </row>
    <row r="1248">
      <c r="A1248" s="0" t="s">
        <v>7790</v>
      </c>
      <c r="B1248" s="0" t="s">
        <v>7791</v>
      </c>
      <c r="C1248" s="0" t="str">
        <f t="shared" si="19"/>
        <v>EERakvere</v>
      </c>
    </row>
    <row r="1249">
      <c r="A1249" s="0" t="s">
        <v>7792</v>
      </c>
      <c r="B1249" s="0" t="s">
        <v>7793</v>
      </c>
      <c r="C1249" s="0" t="str">
        <f t="shared" si="19"/>
        <v>EEHaljala</v>
      </c>
    </row>
    <row r="1250">
      <c r="A1250" s="0" t="s">
        <v>7794</v>
      </c>
      <c r="B1250" s="0" t="s">
        <v>7795</v>
      </c>
      <c r="C1250" s="0" t="str">
        <f t="shared" si="19"/>
        <v>EEKadrina</v>
      </c>
    </row>
    <row r="1251">
      <c r="A1251" s="0" t="s">
        <v>7796</v>
      </c>
      <c r="B1251" s="0" t="s">
        <v>7791</v>
      </c>
      <c r="C1251" s="0" t="str">
        <f t="shared" si="19"/>
        <v>EERakvere</v>
      </c>
    </row>
    <row r="1252">
      <c r="A1252" s="0" t="s">
        <v>7797</v>
      </c>
      <c r="B1252" s="0" t="s">
        <v>7798</v>
      </c>
      <c r="C1252" s="0" t="str">
        <f t="shared" si="19"/>
        <v>EETapa</v>
      </c>
    </row>
    <row r="1253">
      <c r="A1253" s="0" t="s">
        <v>7799</v>
      </c>
      <c r="B1253" s="0" t="s">
        <v>7800</v>
      </c>
      <c r="C1253" s="0" t="str">
        <f t="shared" si="19"/>
        <v>EEVinni</v>
      </c>
    </row>
    <row r="1254">
      <c r="A1254" s="0" t="s">
        <v>7801</v>
      </c>
      <c r="B1254" s="0" t="s">
        <v>7802</v>
      </c>
      <c r="C1254" s="0" t="str">
        <f t="shared" si="19"/>
        <v>EEViru-Nigula</v>
      </c>
    </row>
    <row r="1255">
      <c r="A1255" s="0" t="s">
        <v>7803</v>
      </c>
      <c r="B1255" s="0" t="s">
        <v>7804</v>
      </c>
      <c r="C1255" s="0" t="str">
        <f t="shared" si="19"/>
        <v>EEVäike-Maarja</v>
      </c>
    </row>
    <row r="1256">
      <c r="A1256" s="0" t="s">
        <v>7805</v>
      </c>
      <c r="B1256" s="0" t="s">
        <v>7806</v>
      </c>
      <c r="C1256" s="0" t="str">
        <f t="shared" si="19"/>
        <v>EEPõlvamaa</v>
      </c>
    </row>
    <row r="1257">
      <c r="A1257" s="0" t="s">
        <v>7807</v>
      </c>
      <c r="B1257" s="0" t="s">
        <v>7808</v>
      </c>
      <c r="C1257" s="0" t="str">
        <f t="shared" si="19"/>
        <v>EEKanepi</v>
      </c>
    </row>
    <row r="1258">
      <c r="A1258" s="0" t="s">
        <v>7809</v>
      </c>
      <c r="B1258" s="0" t="s">
        <v>7810</v>
      </c>
      <c r="C1258" s="0" t="str">
        <f t="shared" si="19"/>
        <v>EEPõlva</v>
      </c>
    </row>
    <row r="1259">
      <c r="A1259" s="0" t="s">
        <v>7811</v>
      </c>
      <c r="B1259" s="0" t="s">
        <v>7812</v>
      </c>
      <c r="C1259" s="0" t="str">
        <f t="shared" si="19"/>
        <v>EERäpina</v>
      </c>
    </row>
    <row r="1260">
      <c r="A1260" s="0" t="s">
        <v>7813</v>
      </c>
      <c r="B1260" s="0" t="s">
        <v>7814</v>
      </c>
      <c r="C1260" s="0" t="str">
        <f t="shared" si="19"/>
        <v>EEPärnumaa</v>
      </c>
    </row>
    <row r="1261">
      <c r="A1261" s="0" t="s">
        <v>7815</v>
      </c>
      <c r="B1261" s="0" t="s">
        <v>7816</v>
      </c>
      <c r="C1261" s="0" t="str">
        <f t="shared" si="19"/>
        <v>EEPärnu</v>
      </c>
    </row>
    <row r="1262">
      <c r="A1262" s="0" t="s">
        <v>7817</v>
      </c>
      <c r="B1262" s="0" t="s">
        <v>7818</v>
      </c>
      <c r="C1262" s="0" t="str">
        <f t="shared" si="19"/>
        <v>EEHäädemeeste</v>
      </c>
    </row>
    <row r="1263">
      <c r="A1263" s="0" t="s">
        <v>7819</v>
      </c>
      <c r="B1263" s="0" t="s">
        <v>7820</v>
      </c>
      <c r="C1263" s="0" t="str">
        <f t="shared" si="19"/>
        <v>EEKihnu</v>
      </c>
    </row>
    <row r="1264">
      <c r="A1264" s="0" t="s">
        <v>7821</v>
      </c>
      <c r="B1264" s="0" t="s">
        <v>7822</v>
      </c>
      <c r="C1264" s="0" t="str">
        <f t="shared" si="19"/>
        <v>EELääneranna</v>
      </c>
    </row>
    <row r="1265">
      <c r="A1265" s="0" t="s">
        <v>7823</v>
      </c>
      <c r="B1265" s="0" t="s">
        <v>7824</v>
      </c>
      <c r="C1265" s="0" t="str">
        <f t="shared" si="19"/>
        <v>EEPõhja-Pärnumaa</v>
      </c>
    </row>
    <row r="1266">
      <c r="A1266" s="0" t="s">
        <v>7825</v>
      </c>
      <c r="B1266" s="0" t="s">
        <v>7826</v>
      </c>
      <c r="C1266" s="0" t="str">
        <f t="shared" si="19"/>
        <v>EESaarde</v>
      </c>
    </row>
    <row r="1267">
      <c r="A1267" s="0" t="s">
        <v>7827</v>
      </c>
      <c r="B1267" s="0" t="s">
        <v>7828</v>
      </c>
      <c r="C1267" s="0" t="str">
        <f t="shared" si="19"/>
        <v>EETori</v>
      </c>
    </row>
    <row r="1268">
      <c r="A1268" s="0" t="s">
        <v>7829</v>
      </c>
      <c r="B1268" s="0" t="s">
        <v>7830</v>
      </c>
      <c r="C1268" s="0" t="str">
        <f t="shared" si="19"/>
        <v>EERaplamaa</v>
      </c>
    </row>
    <row r="1269">
      <c r="A1269" s="0" t="s">
        <v>7831</v>
      </c>
      <c r="B1269" s="0" t="s">
        <v>7832</v>
      </c>
      <c r="C1269" s="0" t="str">
        <f t="shared" si="19"/>
        <v>EEKehtna</v>
      </c>
    </row>
    <row r="1270">
      <c r="A1270" s="0" t="s">
        <v>7833</v>
      </c>
      <c r="B1270" s="0" t="s">
        <v>7834</v>
      </c>
      <c r="C1270" s="0" t="str">
        <f t="shared" si="19"/>
        <v>EEKohila</v>
      </c>
    </row>
    <row r="1271">
      <c r="A1271" s="0" t="s">
        <v>7835</v>
      </c>
      <c r="B1271" s="0" t="s">
        <v>7836</v>
      </c>
      <c r="C1271" s="0" t="str">
        <f t="shared" si="19"/>
        <v>EEMärjamaa</v>
      </c>
    </row>
    <row r="1272">
      <c r="A1272" s="0" t="s">
        <v>7837</v>
      </c>
      <c r="B1272" s="0" t="s">
        <v>7838</v>
      </c>
      <c r="C1272" s="0" t="str">
        <f t="shared" si="19"/>
        <v>EERapla</v>
      </c>
    </row>
    <row r="1273">
      <c r="A1273" s="0" t="s">
        <v>7839</v>
      </c>
      <c r="B1273" s="0" t="s">
        <v>7840</v>
      </c>
      <c r="C1273" s="0" t="str">
        <f t="shared" si="19"/>
        <v>EESaaremaa</v>
      </c>
    </row>
    <row r="1274">
      <c r="A1274" s="0" t="s">
        <v>7841</v>
      </c>
      <c r="B1274" s="0" t="s">
        <v>7842</v>
      </c>
      <c r="C1274" s="0" t="str">
        <f t="shared" si="19"/>
        <v>EEMuhu</v>
      </c>
    </row>
    <row r="1275">
      <c r="A1275" s="0" t="s">
        <v>7843</v>
      </c>
      <c r="B1275" s="0" t="s">
        <v>7844</v>
      </c>
      <c r="C1275" s="0" t="str">
        <f t="shared" si="19"/>
        <v>EERuhnu</v>
      </c>
    </row>
    <row r="1276">
      <c r="A1276" s="0" t="s">
        <v>7845</v>
      </c>
      <c r="B1276" s="0" t="s">
        <v>7840</v>
      </c>
      <c r="C1276" s="0" t="str">
        <f t="shared" si="19"/>
        <v>EESaaremaa</v>
      </c>
    </row>
    <row r="1277">
      <c r="A1277" s="0" t="s">
        <v>7846</v>
      </c>
      <c r="B1277" s="0" t="s">
        <v>7847</v>
      </c>
      <c r="C1277" s="0" t="str">
        <f t="shared" si="19"/>
        <v>EETartumaa</v>
      </c>
    </row>
    <row r="1278">
      <c r="A1278" s="0" t="s">
        <v>7848</v>
      </c>
      <c r="B1278" s="0" t="s">
        <v>7849</v>
      </c>
      <c r="C1278" s="0" t="str">
        <f t="shared" si="19"/>
        <v>EETartu</v>
      </c>
    </row>
    <row r="1279">
      <c r="A1279" s="0" t="s">
        <v>7850</v>
      </c>
      <c r="B1279" s="0" t="s">
        <v>7851</v>
      </c>
      <c r="C1279" s="0" t="str">
        <f t="shared" si="19"/>
        <v>EEElva</v>
      </c>
    </row>
    <row r="1280">
      <c r="A1280" s="0" t="s">
        <v>7852</v>
      </c>
      <c r="B1280" s="0" t="s">
        <v>7853</v>
      </c>
      <c r="C1280" s="0" t="str">
        <f t="shared" si="19"/>
        <v>EEKambja</v>
      </c>
    </row>
    <row r="1281">
      <c r="A1281" s="0" t="s">
        <v>7854</v>
      </c>
      <c r="B1281" s="0" t="s">
        <v>7855</v>
      </c>
      <c r="C1281" s="0" t="str">
        <f t="shared" si="19"/>
        <v>EEKastre</v>
      </c>
    </row>
    <row r="1282">
      <c r="A1282" s="0" t="s">
        <v>7856</v>
      </c>
      <c r="B1282" s="0" t="s">
        <v>7857</v>
      </c>
      <c r="C1282" s="0" t="str">
        <f t="shared" si="19"/>
        <v>EELuunja</v>
      </c>
    </row>
    <row r="1283">
      <c r="A1283" s="0" t="s">
        <v>7858</v>
      </c>
      <c r="B1283" s="0" t="s">
        <v>7859</v>
      </c>
      <c r="C1283" s="0" t="str">
        <f ref="C1283:C1346" t="shared" si="20">LEFT(A1283,2)&amp;B1283</f>
        <v>EENõo</v>
      </c>
    </row>
    <row r="1284">
      <c r="A1284" s="0" t="s">
        <v>7860</v>
      </c>
      <c r="B1284" s="0" t="s">
        <v>7861</v>
      </c>
      <c r="C1284" s="0" t="str">
        <f t="shared" si="20"/>
        <v>EEPeipsiääre</v>
      </c>
    </row>
    <row r="1285">
      <c r="A1285" s="0" t="s">
        <v>7862</v>
      </c>
      <c r="B1285" s="0" t="s">
        <v>7849</v>
      </c>
      <c r="C1285" s="0" t="str">
        <f t="shared" si="20"/>
        <v>EETartu</v>
      </c>
    </row>
    <row r="1286">
      <c r="A1286" s="0" t="s">
        <v>7863</v>
      </c>
      <c r="B1286" s="0" t="s">
        <v>7864</v>
      </c>
      <c r="C1286" s="0" t="str">
        <f t="shared" si="20"/>
        <v>EEValgamaa</v>
      </c>
    </row>
    <row r="1287">
      <c r="A1287" s="0" t="s">
        <v>7865</v>
      </c>
      <c r="B1287" s="0" t="s">
        <v>7866</v>
      </c>
      <c r="C1287" s="0" t="str">
        <f t="shared" si="20"/>
        <v>EEOtepää</v>
      </c>
    </row>
    <row r="1288">
      <c r="A1288" s="0" t="s">
        <v>7867</v>
      </c>
      <c r="B1288" s="0" t="s">
        <v>7868</v>
      </c>
      <c r="C1288" s="0" t="str">
        <f t="shared" si="20"/>
        <v>EETõrva</v>
      </c>
    </row>
    <row r="1289">
      <c r="A1289" s="0" t="s">
        <v>7869</v>
      </c>
      <c r="B1289" s="0" t="s">
        <v>7870</v>
      </c>
      <c r="C1289" s="0" t="str">
        <f t="shared" si="20"/>
        <v>EEValga</v>
      </c>
    </row>
    <row r="1290">
      <c r="A1290" s="0" t="s">
        <v>7871</v>
      </c>
      <c r="B1290" s="0" t="s">
        <v>7872</v>
      </c>
      <c r="C1290" s="0" t="str">
        <f t="shared" si="20"/>
        <v>EEViljandimaa</v>
      </c>
    </row>
    <row r="1291">
      <c r="A1291" s="0" t="s">
        <v>7873</v>
      </c>
      <c r="B1291" s="0" t="s">
        <v>7874</v>
      </c>
      <c r="C1291" s="0" t="str">
        <f t="shared" si="20"/>
        <v>EEViljandi</v>
      </c>
    </row>
    <row r="1292">
      <c r="A1292" s="0" t="s">
        <v>7875</v>
      </c>
      <c r="B1292" s="0" t="s">
        <v>7876</v>
      </c>
      <c r="C1292" s="0" t="str">
        <f t="shared" si="20"/>
        <v>EEMulgi</v>
      </c>
    </row>
    <row r="1293">
      <c r="A1293" s="0" t="s">
        <v>7877</v>
      </c>
      <c r="B1293" s="0" t="s">
        <v>7878</v>
      </c>
      <c r="C1293" s="0" t="str">
        <f t="shared" si="20"/>
        <v>EEPõhja-Sakala</v>
      </c>
    </row>
    <row r="1294">
      <c r="A1294" s="0" t="s">
        <v>7879</v>
      </c>
      <c r="B1294" s="0" t="s">
        <v>7874</v>
      </c>
      <c r="C1294" s="0" t="str">
        <f t="shared" si="20"/>
        <v>EEViljandi</v>
      </c>
    </row>
    <row r="1295">
      <c r="A1295" s="0" t="s">
        <v>7880</v>
      </c>
      <c r="B1295" s="0" t="s">
        <v>7881</v>
      </c>
      <c r="C1295" s="0" t="str">
        <f t="shared" si="20"/>
        <v>EEVõrumaa</v>
      </c>
    </row>
    <row r="1296">
      <c r="A1296" s="0" t="s">
        <v>7882</v>
      </c>
      <c r="B1296" s="0" t="s">
        <v>7883</v>
      </c>
      <c r="C1296" s="0" t="str">
        <f t="shared" si="20"/>
        <v>EEVõru</v>
      </c>
    </row>
    <row r="1297">
      <c r="A1297" s="0" t="s">
        <v>7884</v>
      </c>
      <c r="B1297" s="0" t="s">
        <v>7885</v>
      </c>
      <c r="C1297" s="0" t="str">
        <f t="shared" si="20"/>
        <v>EEAntsla</v>
      </c>
    </row>
    <row r="1298">
      <c r="A1298" s="0" t="s">
        <v>7886</v>
      </c>
      <c r="B1298" s="0" t="s">
        <v>7887</v>
      </c>
      <c r="C1298" s="0" t="str">
        <f t="shared" si="20"/>
        <v>EERõuge</v>
      </c>
    </row>
    <row r="1299">
      <c r="A1299" s="0" t="s">
        <v>7888</v>
      </c>
      <c r="B1299" s="0" t="s">
        <v>7889</v>
      </c>
      <c r="C1299" s="0" t="str">
        <f t="shared" si="20"/>
        <v>EESetomaa</v>
      </c>
    </row>
    <row r="1300">
      <c r="A1300" s="0" t="s">
        <v>7890</v>
      </c>
      <c r="B1300" s="0" t="s">
        <v>7883</v>
      </c>
      <c r="C1300" s="0" t="str">
        <f t="shared" si="20"/>
        <v>EEVõru</v>
      </c>
    </row>
    <row r="1301">
      <c r="A1301" s="0" t="s">
        <v>7891</v>
      </c>
      <c r="B1301" s="0" t="s">
        <v>7892</v>
      </c>
      <c r="C1301" s="0" t="str">
        <f t="shared" si="20"/>
        <v>EGAl Iskandarīyah</v>
      </c>
    </row>
    <row r="1302">
      <c r="A1302" s="0" t="s">
        <v>7893</v>
      </c>
      <c r="B1302" s="0" t="s">
        <v>7894</v>
      </c>
      <c r="C1302" s="0" t="str">
        <f t="shared" si="20"/>
        <v>EGAswān</v>
      </c>
    </row>
    <row r="1303">
      <c r="A1303" s="0" t="s">
        <v>7895</v>
      </c>
      <c r="B1303" s="0" t="s">
        <v>7896</v>
      </c>
      <c r="C1303" s="0" t="str">
        <f t="shared" si="20"/>
        <v>EGAsyūţ</v>
      </c>
    </row>
    <row r="1304">
      <c r="A1304" s="0" t="s">
        <v>7897</v>
      </c>
      <c r="B1304" s="0" t="s">
        <v>7898</v>
      </c>
      <c r="C1304" s="0" t="str">
        <f t="shared" si="20"/>
        <v>EGAl Baḩr al Aḩmar</v>
      </c>
    </row>
    <row r="1305">
      <c r="A1305" s="0" t="s">
        <v>7899</v>
      </c>
      <c r="B1305" s="0" t="s">
        <v>7900</v>
      </c>
      <c r="C1305" s="0" t="str">
        <f t="shared" si="20"/>
        <v>EGAl Buḩayrah</v>
      </c>
    </row>
    <row r="1306">
      <c r="A1306" s="0" t="s">
        <v>7901</v>
      </c>
      <c r="B1306" s="0" t="s">
        <v>7902</v>
      </c>
      <c r="C1306" s="0" t="str">
        <f t="shared" si="20"/>
        <v>EGBanī Suwayf</v>
      </c>
    </row>
    <row r="1307">
      <c r="A1307" s="0" t="s">
        <v>7903</v>
      </c>
      <c r="B1307" s="0" t="s">
        <v>7904</v>
      </c>
      <c r="C1307" s="0" t="str">
        <f t="shared" si="20"/>
        <v>EGAl Qāhirah</v>
      </c>
    </row>
    <row r="1308">
      <c r="A1308" s="0" t="s">
        <v>7905</v>
      </c>
      <c r="B1308" s="0" t="s">
        <v>7906</v>
      </c>
      <c r="C1308" s="0" t="str">
        <f t="shared" si="20"/>
        <v>EGAd Daqahlīyah</v>
      </c>
    </row>
    <row r="1309">
      <c r="A1309" s="0" t="s">
        <v>7907</v>
      </c>
      <c r="B1309" s="0" t="s">
        <v>7908</v>
      </c>
      <c r="C1309" s="0" t="str">
        <f t="shared" si="20"/>
        <v>EGDumyāţ</v>
      </c>
    </row>
    <row r="1310">
      <c r="A1310" s="0" t="s">
        <v>7909</v>
      </c>
      <c r="B1310" s="0" t="s">
        <v>7910</v>
      </c>
      <c r="C1310" s="0" t="str">
        <f t="shared" si="20"/>
        <v>EGAl Fayyūm</v>
      </c>
    </row>
    <row r="1311">
      <c r="A1311" s="0" t="s">
        <v>7911</v>
      </c>
      <c r="B1311" s="0" t="s">
        <v>7912</v>
      </c>
      <c r="C1311" s="0" t="str">
        <f t="shared" si="20"/>
        <v>EGAl Gharbīyah</v>
      </c>
    </row>
    <row r="1312">
      <c r="A1312" s="0" t="s">
        <v>7913</v>
      </c>
      <c r="B1312" s="0" t="s">
        <v>7914</v>
      </c>
      <c r="C1312" s="0" t="str">
        <f t="shared" si="20"/>
        <v>EGAl Jīzah</v>
      </c>
    </row>
    <row r="1313">
      <c r="A1313" s="0" t="s">
        <v>7915</v>
      </c>
      <c r="B1313" s="0" t="s">
        <v>7916</v>
      </c>
      <c r="C1313" s="0" t="str">
        <f t="shared" si="20"/>
        <v>EGAl Ismā'īlīyah</v>
      </c>
    </row>
    <row r="1314">
      <c r="A1314" s="0" t="s">
        <v>7917</v>
      </c>
      <c r="B1314" s="0" t="s">
        <v>7918</v>
      </c>
      <c r="C1314" s="0" t="str">
        <f t="shared" si="20"/>
        <v>EGJanūb Sīnā'</v>
      </c>
    </row>
    <row r="1315">
      <c r="A1315" s="0" t="s">
        <v>7919</v>
      </c>
      <c r="B1315" s="0" t="s">
        <v>7920</v>
      </c>
      <c r="C1315" s="0" t="str">
        <f t="shared" si="20"/>
        <v>EGAl Qalyūbīyah</v>
      </c>
    </row>
    <row r="1316">
      <c r="A1316" s="0" t="s">
        <v>7921</v>
      </c>
      <c r="B1316" s="0" t="s">
        <v>7922</v>
      </c>
      <c r="C1316" s="0" t="str">
        <f t="shared" si="20"/>
        <v>EGKafr ash Shaykh</v>
      </c>
    </row>
    <row r="1317">
      <c r="A1317" s="0" t="s">
        <v>7923</v>
      </c>
      <c r="B1317" s="0" t="s">
        <v>7924</v>
      </c>
      <c r="C1317" s="0" t="str">
        <f t="shared" si="20"/>
        <v>EGQinā</v>
      </c>
    </row>
    <row r="1318">
      <c r="A1318" s="0" t="s">
        <v>7925</v>
      </c>
      <c r="B1318" s="0" t="s">
        <v>7926</v>
      </c>
      <c r="C1318" s="0" t="str">
        <f t="shared" si="20"/>
        <v>EGAl Uqşur</v>
      </c>
    </row>
    <row r="1319">
      <c r="A1319" s="0" t="s">
        <v>7927</v>
      </c>
      <c r="B1319" s="0" t="s">
        <v>7928</v>
      </c>
      <c r="C1319" s="0" t="str">
        <f t="shared" si="20"/>
        <v>EGAl Minyā</v>
      </c>
    </row>
    <row r="1320">
      <c r="A1320" s="0" t="s">
        <v>7929</v>
      </c>
      <c r="B1320" s="0" t="s">
        <v>7930</v>
      </c>
      <c r="C1320" s="0" t="str">
        <f t="shared" si="20"/>
        <v>EGAl Minūfīyah</v>
      </c>
    </row>
    <row r="1321">
      <c r="A1321" s="0" t="s">
        <v>7931</v>
      </c>
      <c r="B1321" s="0" t="s">
        <v>7932</v>
      </c>
      <c r="C1321" s="0" t="str">
        <f t="shared" si="20"/>
        <v>EGMaţrūḩ</v>
      </c>
    </row>
    <row r="1322">
      <c r="A1322" s="0" t="s">
        <v>7933</v>
      </c>
      <c r="B1322" s="0" t="s">
        <v>7934</v>
      </c>
      <c r="C1322" s="0" t="str">
        <f t="shared" si="20"/>
        <v>EGBūr Sa‘īd</v>
      </c>
    </row>
    <row r="1323">
      <c r="A1323" s="0" t="s">
        <v>7935</v>
      </c>
      <c r="B1323" s="0" t="s">
        <v>7936</v>
      </c>
      <c r="C1323" s="0" t="str">
        <f t="shared" si="20"/>
        <v>EGSūhāj</v>
      </c>
    </row>
    <row r="1324">
      <c r="A1324" s="0" t="s">
        <v>7937</v>
      </c>
      <c r="B1324" s="0" t="s">
        <v>7938</v>
      </c>
      <c r="C1324" s="0" t="str">
        <f t="shared" si="20"/>
        <v>EGAsh Sharqīyah</v>
      </c>
    </row>
    <row r="1325">
      <c r="A1325" s="0" t="s">
        <v>7939</v>
      </c>
      <c r="B1325" s="0" t="s">
        <v>7940</v>
      </c>
      <c r="C1325" s="0" t="str">
        <f t="shared" si="20"/>
        <v>EGShamāl Sīnā'</v>
      </c>
    </row>
    <row r="1326">
      <c r="A1326" s="0" t="s">
        <v>7941</v>
      </c>
      <c r="B1326" s="0" t="s">
        <v>7942</v>
      </c>
      <c r="C1326" s="0" t="str">
        <f t="shared" si="20"/>
        <v>EGAs Suways</v>
      </c>
    </row>
    <row r="1327">
      <c r="A1327" s="0" t="s">
        <v>7943</v>
      </c>
      <c r="B1327" s="0" t="s">
        <v>7944</v>
      </c>
      <c r="C1327" s="0" t="str">
        <f t="shared" si="20"/>
        <v>EGAl Wādī al Jadīd</v>
      </c>
    </row>
    <row r="1328">
      <c r="A1328" s="0" t="s">
        <v>7945</v>
      </c>
      <c r="B1328" s="0" t="s">
        <v>7946</v>
      </c>
      <c r="C1328" s="0" t="str">
        <f t="shared" si="20"/>
        <v>ERAnsabā</v>
      </c>
    </row>
    <row r="1329">
      <c r="A1329" s="0" t="s">
        <v>7945</v>
      </c>
      <c r="B1329" s="0" t="s">
        <v>7947</v>
      </c>
      <c r="C1329" s="0" t="str">
        <f t="shared" si="20"/>
        <v>ER‘Anseba</v>
      </c>
    </row>
    <row r="1330">
      <c r="A1330" s="0" t="s">
        <v>7948</v>
      </c>
      <c r="B1330" s="0" t="s">
        <v>7949</v>
      </c>
      <c r="C1330" s="0" t="str">
        <f t="shared" si="20"/>
        <v>ERJanūbī al Baḩrī al Aḩmar</v>
      </c>
    </row>
    <row r="1331">
      <c r="A1331" s="0" t="s">
        <v>7948</v>
      </c>
      <c r="B1331" s="0" t="s">
        <v>7950</v>
      </c>
      <c r="C1331" s="0" t="str">
        <f t="shared" si="20"/>
        <v>ERDebubawi K’eyyĭḥ Baḥri</v>
      </c>
    </row>
    <row r="1332">
      <c r="A1332" s="0" t="s">
        <v>7951</v>
      </c>
      <c r="B1332" s="0" t="s">
        <v>7952</v>
      </c>
      <c r="C1332" s="0" t="str">
        <f t="shared" si="20"/>
        <v>ERAl Janūbī</v>
      </c>
    </row>
    <row r="1333">
      <c r="A1333" s="0" t="s">
        <v>7951</v>
      </c>
      <c r="B1333" s="0" t="s">
        <v>7953</v>
      </c>
      <c r="C1333" s="0" t="str">
        <f t="shared" si="20"/>
        <v>ERDebub</v>
      </c>
    </row>
    <row r="1334">
      <c r="A1334" s="0" t="s">
        <v>7954</v>
      </c>
      <c r="B1334" s="0" t="s">
        <v>7955</v>
      </c>
      <c r="C1334" s="0" t="str">
        <f t="shared" si="20"/>
        <v>ERQāsh-Barkah</v>
      </c>
    </row>
    <row r="1335">
      <c r="A1335" s="0" t="s">
        <v>7954</v>
      </c>
      <c r="B1335" s="0" t="s">
        <v>7956</v>
      </c>
      <c r="C1335" s="0" t="str">
        <f t="shared" si="20"/>
        <v>ERGash-Barka</v>
      </c>
    </row>
    <row r="1336">
      <c r="A1336" s="0" t="s">
        <v>7957</v>
      </c>
      <c r="B1336" s="0" t="s">
        <v>7958</v>
      </c>
      <c r="C1336" s="0" t="str">
        <f t="shared" si="20"/>
        <v>ERAl Awsaţ</v>
      </c>
    </row>
    <row r="1337">
      <c r="A1337" s="0" t="s">
        <v>7957</v>
      </c>
      <c r="B1337" s="0" t="s">
        <v>7959</v>
      </c>
      <c r="C1337" s="0" t="str">
        <f t="shared" si="20"/>
        <v>ERMa’ĭkel</v>
      </c>
    </row>
    <row r="1338">
      <c r="A1338" s="0" t="s">
        <v>7960</v>
      </c>
      <c r="B1338" s="0" t="s">
        <v>7961</v>
      </c>
      <c r="C1338" s="0" t="str">
        <f t="shared" si="20"/>
        <v>ERShimālī al Baḩrī al Aḩmar</v>
      </c>
    </row>
    <row r="1339">
      <c r="A1339" s="0" t="s">
        <v>7960</v>
      </c>
      <c r="B1339" s="0" t="s">
        <v>7962</v>
      </c>
      <c r="C1339" s="0" t="str">
        <f t="shared" si="20"/>
        <v>ERSemienawi K’eyyĭḥ Baḥri</v>
      </c>
    </row>
    <row r="1340">
      <c r="A1340" s="0" t="s">
        <v>7963</v>
      </c>
      <c r="B1340" s="0" t="s">
        <v>7964</v>
      </c>
      <c r="C1340" s="0" t="str">
        <f t="shared" si="20"/>
        <v>ESAndalucía</v>
      </c>
    </row>
    <row r="1341">
      <c r="A1341" s="0" t="s">
        <v>7965</v>
      </c>
      <c r="B1341" s="0" t="s">
        <v>7966</v>
      </c>
      <c r="C1341" s="0" t="str">
        <f t="shared" si="20"/>
        <v>ESAlmería</v>
      </c>
    </row>
    <row r="1342">
      <c r="A1342" s="0" t="s">
        <v>7967</v>
      </c>
      <c r="B1342" s="0" t="s">
        <v>7968</v>
      </c>
      <c r="C1342" s="0" t="str">
        <f t="shared" si="20"/>
        <v>ESCádiz</v>
      </c>
    </row>
    <row r="1343">
      <c r="A1343" s="0" t="s">
        <v>7969</v>
      </c>
      <c r="B1343" s="0" t="s">
        <v>5848</v>
      </c>
      <c r="C1343" s="0" t="str">
        <f t="shared" si="20"/>
        <v>ESCórdoba</v>
      </c>
    </row>
    <row r="1344">
      <c r="A1344" s="0" t="s">
        <v>7970</v>
      </c>
      <c r="B1344" s="0" t="s">
        <v>7971</v>
      </c>
      <c r="C1344" s="0" t="str">
        <f t="shared" si="20"/>
        <v>ESGranada</v>
      </c>
    </row>
    <row r="1345">
      <c r="A1345" s="0" t="s">
        <v>7972</v>
      </c>
      <c r="B1345" s="0" t="s">
        <v>7973</v>
      </c>
      <c r="C1345" s="0" t="str">
        <f t="shared" si="20"/>
        <v>ESHuelva</v>
      </c>
    </row>
    <row r="1346">
      <c r="A1346" s="0" t="s">
        <v>7974</v>
      </c>
      <c r="B1346" s="0" t="s">
        <v>7975</v>
      </c>
      <c r="C1346" s="0" t="str">
        <f t="shared" si="20"/>
        <v>ESJaén</v>
      </c>
    </row>
    <row r="1347">
      <c r="A1347" s="0" t="s">
        <v>7976</v>
      </c>
      <c r="B1347" s="0" t="s">
        <v>7977</v>
      </c>
      <c r="C1347" s="0" t="str">
        <f ref="C1347:C1410" t="shared" si="21">LEFT(A1347,2)&amp;B1347</f>
        <v>ESMálaga</v>
      </c>
    </row>
    <row r="1348">
      <c r="A1348" s="0" t="s">
        <v>7978</v>
      </c>
      <c r="B1348" s="0" t="s">
        <v>7979</v>
      </c>
      <c r="C1348" s="0" t="str">
        <f t="shared" si="21"/>
        <v>ESSevilla</v>
      </c>
    </row>
    <row r="1349">
      <c r="A1349" s="0" t="s">
        <v>7980</v>
      </c>
      <c r="B1349" s="0" t="s">
        <v>7981</v>
      </c>
      <c r="C1349" s="0" t="str">
        <f t="shared" si="21"/>
        <v>ESAragón</v>
      </c>
    </row>
    <row r="1350">
      <c r="A1350" s="0" t="s">
        <v>7982</v>
      </c>
      <c r="B1350" s="0" t="s">
        <v>7983</v>
      </c>
      <c r="C1350" s="0" t="str">
        <f t="shared" si="21"/>
        <v>ESHuesca</v>
      </c>
    </row>
    <row r="1351">
      <c r="A1351" s="0" t="s">
        <v>7984</v>
      </c>
      <c r="B1351" s="0" t="s">
        <v>7985</v>
      </c>
      <c r="C1351" s="0" t="str">
        <f t="shared" si="21"/>
        <v>ESTeruel</v>
      </c>
    </row>
    <row r="1352">
      <c r="A1352" s="0" t="s">
        <v>7986</v>
      </c>
      <c r="B1352" s="0" t="s">
        <v>7987</v>
      </c>
      <c r="C1352" s="0" t="str">
        <f t="shared" si="21"/>
        <v>ESZaragoza</v>
      </c>
    </row>
    <row r="1353">
      <c r="A1353" s="0" t="s">
        <v>7988</v>
      </c>
      <c r="B1353" s="0" t="s">
        <v>7989</v>
      </c>
      <c r="C1353" s="0" t="str">
        <f t="shared" si="21"/>
        <v>ESAsturias, Principado de</v>
      </c>
    </row>
    <row r="1354">
      <c r="A1354" s="0" t="s">
        <v>7990</v>
      </c>
      <c r="B1354" s="0" t="s">
        <v>7991</v>
      </c>
      <c r="C1354" s="0" t="str">
        <f t="shared" si="21"/>
        <v>ESAsturias</v>
      </c>
    </row>
    <row r="1355">
      <c r="A1355" s="0" t="s">
        <v>7992</v>
      </c>
      <c r="B1355" s="0" t="s">
        <v>7993</v>
      </c>
      <c r="C1355" s="0" t="str">
        <f t="shared" si="21"/>
        <v>ESCantabria</v>
      </c>
    </row>
    <row r="1356">
      <c r="A1356" s="0" t="s">
        <v>7994</v>
      </c>
      <c r="B1356" s="0" t="s">
        <v>7993</v>
      </c>
      <c r="C1356" s="0" t="str">
        <f t="shared" si="21"/>
        <v>ESCantabria</v>
      </c>
    </row>
    <row r="1357">
      <c r="A1357" s="0" t="s">
        <v>7995</v>
      </c>
      <c r="B1357" s="0" t="s">
        <v>7996</v>
      </c>
      <c r="C1357" s="0" t="str">
        <f t="shared" si="21"/>
        <v>ESCastilla y León</v>
      </c>
    </row>
    <row r="1358">
      <c r="A1358" s="0" t="s">
        <v>7997</v>
      </c>
      <c r="B1358" s="0" t="s">
        <v>7998</v>
      </c>
      <c r="C1358" s="0" t="str">
        <f t="shared" si="21"/>
        <v>ESÁvila</v>
      </c>
    </row>
    <row r="1359">
      <c r="A1359" s="0" t="s">
        <v>7999</v>
      </c>
      <c r="B1359" s="0" t="s">
        <v>8000</v>
      </c>
      <c r="C1359" s="0" t="str">
        <f t="shared" si="21"/>
        <v>ESBurgos</v>
      </c>
    </row>
    <row r="1360">
      <c r="A1360" s="0" t="s">
        <v>8001</v>
      </c>
      <c r="B1360" s="0" t="s">
        <v>8002</v>
      </c>
      <c r="C1360" s="0" t="str">
        <f t="shared" si="21"/>
        <v>ESLeón</v>
      </c>
    </row>
    <row r="1361">
      <c r="A1361" s="0" t="s">
        <v>8003</v>
      </c>
      <c r="B1361" s="0" t="s">
        <v>8004</v>
      </c>
      <c r="C1361" s="0" t="str">
        <f t="shared" si="21"/>
        <v>ESPalencia</v>
      </c>
    </row>
    <row r="1362">
      <c r="A1362" s="0" t="s">
        <v>8005</v>
      </c>
      <c r="B1362" s="0" t="s">
        <v>8006</v>
      </c>
      <c r="C1362" s="0" t="str">
        <f t="shared" si="21"/>
        <v>ESSalamanca</v>
      </c>
    </row>
    <row r="1363">
      <c r="A1363" s="0" t="s">
        <v>8007</v>
      </c>
      <c r="B1363" s="0" t="s">
        <v>8008</v>
      </c>
      <c r="C1363" s="0" t="str">
        <f t="shared" si="21"/>
        <v>ESSegovia</v>
      </c>
    </row>
    <row r="1364">
      <c r="A1364" s="0" t="s">
        <v>8009</v>
      </c>
      <c r="B1364" s="0" t="s">
        <v>8010</v>
      </c>
      <c r="C1364" s="0" t="str">
        <f t="shared" si="21"/>
        <v>ESSoria</v>
      </c>
    </row>
    <row r="1365">
      <c r="A1365" s="0" t="s">
        <v>8011</v>
      </c>
      <c r="B1365" s="0" t="s">
        <v>8012</v>
      </c>
      <c r="C1365" s="0" t="str">
        <f t="shared" si="21"/>
        <v>ESValladolid</v>
      </c>
    </row>
    <row r="1366">
      <c r="A1366" s="0" t="s">
        <v>8013</v>
      </c>
      <c r="B1366" s="0" t="s">
        <v>8014</v>
      </c>
      <c r="C1366" s="0" t="str">
        <f t="shared" si="21"/>
        <v>ESZamora</v>
      </c>
    </row>
    <row r="1367">
      <c r="A1367" s="0" t="s">
        <v>8015</v>
      </c>
      <c r="B1367" s="0" t="s">
        <v>8016</v>
      </c>
      <c r="C1367" s="0" t="str">
        <f t="shared" si="21"/>
        <v>ESCastilla-La Mancha</v>
      </c>
    </row>
    <row r="1368">
      <c r="A1368" s="0" t="s">
        <v>8017</v>
      </c>
      <c r="B1368" s="0" t="s">
        <v>8018</v>
      </c>
      <c r="C1368" s="0" t="str">
        <f t="shared" si="21"/>
        <v>ESAlbacete</v>
      </c>
    </row>
    <row r="1369">
      <c r="A1369" s="0" t="s">
        <v>8019</v>
      </c>
      <c r="B1369" s="0" t="s">
        <v>8020</v>
      </c>
      <c r="C1369" s="0" t="str">
        <f t="shared" si="21"/>
        <v>ESCiudad Real</v>
      </c>
    </row>
    <row r="1370">
      <c r="A1370" s="0" t="s">
        <v>8021</v>
      </c>
      <c r="B1370" s="0" t="s">
        <v>8022</v>
      </c>
      <c r="C1370" s="0" t="str">
        <f t="shared" si="21"/>
        <v>ESCuenca</v>
      </c>
    </row>
    <row r="1371">
      <c r="A1371" s="0" t="s">
        <v>8023</v>
      </c>
      <c r="B1371" s="0" t="s">
        <v>8024</v>
      </c>
      <c r="C1371" s="0" t="str">
        <f t="shared" si="21"/>
        <v>ESGuadalajara</v>
      </c>
    </row>
    <row r="1372">
      <c r="A1372" s="0" t="s">
        <v>8025</v>
      </c>
      <c r="B1372" s="0" t="s">
        <v>1722</v>
      </c>
      <c r="C1372" s="0" t="str">
        <f t="shared" si="21"/>
        <v>ESToledo</v>
      </c>
    </row>
    <row r="1373">
      <c r="A1373" s="0" t="s">
        <v>8026</v>
      </c>
      <c r="B1373" s="0" t="s">
        <v>8027</v>
      </c>
      <c r="C1373" s="0" t="str">
        <f t="shared" si="21"/>
        <v>ESCanarias</v>
      </c>
    </row>
    <row r="1374">
      <c r="A1374" s="0" t="s">
        <v>8028</v>
      </c>
      <c r="B1374" s="0" t="s">
        <v>8029</v>
      </c>
      <c r="C1374" s="0" t="str">
        <f t="shared" si="21"/>
        <v>ESLas Palmas</v>
      </c>
    </row>
    <row r="1375">
      <c r="A1375" s="0" t="s">
        <v>8030</v>
      </c>
      <c r="B1375" s="0" t="s">
        <v>8031</v>
      </c>
      <c r="C1375" s="0" t="str">
        <f t="shared" si="21"/>
        <v>ESSanta Cruz de Tenerife</v>
      </c>
    </row>
    <row r="1376">
      <c r="A1376" s="0" t="s">
        <v>8032</v>
      </c>
      <c r="B1376" s="0" t="s">
        <v>8033</v>
      </c>
      <c r="C1376" s="0" t="str">
        <f t="shared" si="21"/>
        <v>ESCatalunya [Cataluña]</v>
      </c>
    </row>
    <row r="1377">
      <c r="A1377" s="0" t="s">
        <v>8034</v>
      </c>
      <c r="B1377" s="0" t="s">
        <v>8035</v>
      </c>
      <c r="C1377" s="0" t="str">
        <f t="shared" si="21"/>
        <v>ESBarcelona [Barcelona]</v>
      </c>
    </row>
    <row r="1378">
      <c r="A1378" s="0" t="s">
        <v>8036</v>
      </c>
      <c r="B1378" s="0" t="s">
        <v>8037</v>
      </c>
      <c r="C1378" s="0" t="str">
        <f t="shared" si="21"/>
        <v>ESGirona [Gerona]</v>
      </c>
    </row>
    <row r="1379">
      <c r="A1379" s="0" t="s">
        <v>8038</v>
      </c>
      <c r="B1379" s="0" t="s">
        <v>8039</v>
      </c>
      <c r="C1379" s="0" t="str">
        <f t="shared" si="21"/>
        <v>ESLleida [Lérida]</v>
      </c>
    </row>
    <row r="1380">
      <c r="A1380" s="0" t="s">
        <v>8040</v>
      </c>
      <c r="B1380" s="0" t="s">
        <v>8041</v>
      </c>
      <c r="C1380" s="0" t="str">
        <f t="shared" si="21"/>
        <v>ESTarragona [Tarragona]</v>
      </c>
    </row>
    <row r="1381">
      <c r="A1381" s="0" t="s">
        <v>8042</v>
      </c>
      <c r="B1381" s="0" t="s">
        <v>8043</v>
      </c>
      <c r="C1381" s="0" t="str">
        <f t="shared" si="21"/>
        <v>ESExtremadura</v>
      </c>
    </row>
    <row r="1382">
      <c r="A1382" s="0" t="s">
        <v>8044</v>
      </c>
      <c r="B1382" s="0" t="s">
        <v>8045</v>
      </c>
      <c r="C1382" s="0" t="str">
        <f t="shared" si="21"/>
        <v>ESBadajoz</v>
      </c>
    </row>
    <row r="1383">
      <c r="A1383" s="0" t="s">
        <v>8046</v>
      </c>
      <c r="B1383" s="0" t="s">
        <v>8047</v>
      </c>
      <c r="C1383" s="0" t="str">
        <f t="shared" si="21"/>
        <v>ESCáceres</v>
      </c>
    </row>
    <row r="1384">
      <c r="A1384" s="0" t="s">
        <v>8048</v>
      </c>
      <c r="B1384" s="0" t="s">
        <v>8049</v>
      </c>
      <c r="C1384" s="0" t="str">
        <f t="shared" si="21"/>
        <v>ESGalicia [Galicia]</v>
      </c>
    </row>
    <row r="1385">
      <c r="A1385" s="0" t="s">
        <v>8050</v>
      </c>
      <c r="B1385" s="0" t="s">
        <v>8051</v>
      </c>
      <c r="C1385" s="0" t="str">
        <f t="shared" si="21"/>
        <v>ESA Coruña [La Coruña]</v>
      </c>
    </row>
    <row r="1386">
      <c r="A1386" s="0" t="s">
        <v>8052</v>
      </c>
      <c r="B1386" s="0" t="s">
        <v>8053</v>
      </c>
      <c r="C1386" s="0" t="str">
        <f t="shared" si="21"/>
        <v>ESLugo [Lugo]</v>
      </c>
    </row>
    <row r="1387">
      <c r="A1387" s="0" t="s">
        <v>8054</v>
      </c>
      <c r="B1387" s="0" t="s">
        <v>8055</v>
      </c>
      <c r="C1387" s="0" t="str">
        <f t="shared" si="21"/>
        <v>ESOurense [Orense]</v>
      </c>
    </row>
    <row r="1388">
      <c r="A1388" s="0" t="s">
        <v>8056</v>
      </c>
      <c r="B1388" s="0" t="s">
        <v>8057</v>
      </c>
      <c r="C1388" s="0" t="str">
        <f t="shared" si="21"/>
        <v>ESPontevedra [Pontevedra]</v>
      </c>
    </row>
    <row r="1389">
      <c r="A1389" s="0" t="s">
        <v>8058</v>
      </c>
      <c r="B1389" s="0" t="s">
        <v>8059</v>
      </c>
      <c r="C1389" s="0" t="str">
        <f t="shared" si="21"/>
        <v>ESIlles Balears [Islas Baleares]</v>
      </c>
    </row>
    <row r="1390">
      <c r="A1390" s="0" t="s">
        <v>8060</v>
      </c>
      <c r="B1390" s="0" t="s">
        <v>8061</v>
      </c>
      <c r="C1390" s="0" t="str">
        <f t="shared" si="21"/>
        <v>ESBalears [Baleares]</v>
      </c>
    </row>
    <row r="1391">
      <c r="A1391" s="0" t="s">
        <v>8062</v>
      </c>
      <c r="B1391" s="0" t="s">
        <v>8063</v>
      </c>
      <c r="C1391" s="0" t="str">
        <f t="shared" si="21"/>
        <v>ESMurcia, Región de</v>
      </c>
    </row>
    <row r="1392">
      <c r="A1392" s="0" t="s">
        <v>8064</v>
      </c>
      <c r="B1392" s="0" t="s">
        <v>8065</v>
      </c>
      <c r="C1392" s="0" t="str">
        <f t="shared" si="21"/>
        <v>ESMurcia</v>
      </c>
    </row>
    <row r="1393">
      <c r="A1393" s="0" t="s">
        <v>8066</v>
      </c>
      <c r="B1393" s="0" t="s">
        <v>1531</v>
      </c>
      <c r="C1393" s="0" t="str">
        <f t="shared" si="21"/>
        <v>ESMadrid, Comunidad de</v>
      </c>
    </row>
    <row r="1394">
      <c r="A1394" s="0" t="s">
        <v>8067</v>
      </c>
      <c r="B1394" s="0" t="s">
        <v>1530</v>
      </c>
      <c r="C1394" s="0" t="str">
        <f t="shared" si="21"/>
        <v>ESMadrid</v>
      </c>
    </row>
    <row r="1395">
      <c r="A1395" s="0" t="s">
        <v>8068</v>
      </c>
      <c r="B1395" s="0" t="s">
        <v>8069</v>
      </c>
      <c r="C1395" s="0" t="str">
        <f t="shared" si="21"/>
        <v>ESNafarroako Foru Komunitatea*</v>
      </c>
    </row>
    <row r="1396">
      <c r="A1396" s="0" t="s">
        <v>8068</v>
      </c>
      <c r="B1396" s="0" t="s">
        <v>8070</v>
      </c>
      <c r="C1396" s="0" t="str">
        <f t="shared" si="21"/>
        <v>ESNavarra, Comunidad Foral de</v>
      </c>
    </row>
    <row r="1397">
      <c r="A1397" s="0" t="s">
        <v>8071</v>
      </c>
      <c r="B1397" s="0" t="s">
        <v>8072</v>
      </c>
      <c r="C1397" s="0" t="str">
        <f t="shared" si="21"/>
        <v>ESNafarroa*</v>
      </c>
    </row>
    <row r="1398">
      <c r="A1398" s="0" t="s">
        <v>8071</v>
      </c>
      <c r="B1398" s="0" t="s">
        <v>8073</v>
      </c>
      <c r="C1398" s="0" t="str">
        <f t="shared" si="21"/>
        <v>ESNavarra</v>
      </c>
    </row>
    <row r="1399">
      <c r="A1399" s="0" t="s">
        <v>8074</v>
      </c>
      <c r="B1399" s="0" t="s">
        <v>8075</v>
      </c>
      <c r="C1399" s="0" t="str">
        <f t="shared" si="21"/>
        <v>ESEuskal Herria</v>
      </c>
    </row>
    <row r="1400">
      <c r="A1400" s="0" t="s">
        <v>8074</v>
      </c>
      <c r="B1400" s="0" t="s">
        <v>8076</v>
      </c>
      <c r="C1400" s="0" t="str">
        <f t="shared" si="21"/>
        <v>ESPaís Vasco</v>
      </c>
    </row>
    <row r="1401">
      <c r="A1401" s="0" t="s">
        <v>8077</v>
      </c>
      <c r="B1401" s="0" t="s">
        <v>1697</v>
      </c>
      <c r="C1401" s="0" t="str">
        <f t="shared" si="21"/>
        <v>ESBizkaia</v>
      </c>
    </row>
    <row r="1402">
      <c r="A1402" s="0" t="s">
        <v>8078</v>
      </c>
      <c r="B1402" s="0" t="s">
        <v>8079</v>
      </c>
      <c r="C1402" s="0" t="str">
        <f t="shared" si="21"/>
        <v>ESGipuzkoa</v>
      </c>
    </row>
    <row r="1403">
      <c r="A1403" s="0" t="s">
        <v>8080</v>
      </c>
      <c r="B1403" s="0" t="s">
        <v>8081</v>
      </c>
      <c r="C1403" s="0" t="str">
        <f t="shared" si="21"/>
        <v>ESAraba*</v>
      </c>
    </row>
    <row r="1404">
      <c r="A1404" s="0" t="s">
        <v>8080</v>
      </c>
      <c r="B1404" s="0" t="s">
        <v>8082</v>
      </c>
      <c r="C1404" s="0" t="str">
        <f t="shared" si="21"/>
        <v>ESÁlava</v>
      </c>
    </row>
    <row r="1405">
      <c r="A1405" s="0" t="s">
        <v>8083</v>
      </c>
      <c r="B1405" s="0" t="s">
        <v>5816</v>
      </c>
      <c r="C1405" s="0" t="str">
        <f t="shared" si="21"/>
        <v>ESLa Rioja</v>
      </c>
    </row>
    <row r="1406">
      <c r="A1406" s="0" t="s">
        <v>8084</v>
      </c>
      <c r="B1406" s="0" t="s">
        <v>5816</v>
      </c>
      <c r="C1406" s="0" t="str">
        <f t="shared" si="21"/>
        <v>ESLa Rioja</v>
      </c>
    </row>
    <row r="1407">
      <c r="A1407" s="0" t="s">
        <v>8085</v>
      </c>
      <c r="B1407" s="0" t="s">
        <v>8086</v>
      </c>
      <c r="C1407" s="0" t="str">
        <f t="shared" si="21"/>
        <v>ESValenciana, Comunitat*</v>
      </c>
    </row>
    <row r="1408">
      <c r="A1408" s="0" t="s">
        <v>8085</v>
      </c>
      <c r="B1408" s="0" t="s">
        <v>8087</v>
      </c>
      <c r="C1408" s="0" t="str">
        <f t="shared" si="21"/>
        <v>ESValenciana, Comunidad</v>
      </c>
    </row>
    <row r="1409">
      <c r="A1409" s="0" t="s">
        <v>8088</v>
      </c>
      <c r="B1409" s="0" t="s">
        <v>8089</v>
      </c>
      <c r="C1409" s="0" t="str">
        <f t="shared" si="21"/>
        <v>ESAlacant*</v>
      </c>
    </row>
    <row r="1410">
      <c r="A1410" s="0" t="s">
        <v>8088</v>
      </c>
      <c r="B1410" s="0" t="s">
        <v>8090</v>
      </c>
      <c r="C1410" s="0" t="str">
        <f t="shared" si="21"/>
        <v>ESAlicante</v>
      </c>
    </row>
    <row r="1411">
      <c r="A1411" s="0" t="s">
        <v>8091</v>
      </c>
      <c r="B1411" s="0" t="s">
        <v>8092</v>
      </c>
      <c r="C1411" s="0" t="str">
        <f ref="C1411:C1474" t="shared" si="22">LEFT(A1411,2)&amp;B1411</f>
        <v>ESCastelló*</v>
      </c>
    </row>
    <row r="1412">
      <c r="A1412" s="0" t="s">
        <v>8091</v>
      </c>
      <c r="B1412" s="0" t="s">
        <v>8093</v>
      </c>
      <c r="C1412" s="0" t="str">
        <f t="shared" si="22"/>
        <v>ESCastellón</v>
      </c>
    </row>
    <row r="1413">
      <c r="A1413" s="0" t="s">
        <v>8094</v>
      </c>
      <c r="B1413" s="0" t="s">
        <v>8095</v>
      </c>
      <c r="C1413" s="0" t="str">
        <f t="shared" si="22"/>
        <v>ESValència*</v>
      </c>
    </row>
    <row r="1414">
      <c r="A1414" s="0" t="s">
        <v>8094</v>
      </c>
      <c r="B1414" s="0" t="s">
        <v>8096</v>
      </c>
      <c r="C1414" s="0" t="str">
        <f t="shared" si="22"/>
        <v>ESValencia</v>
      </c>
    </row>
    <row r="1415">
      <c r="A1415" s="0" t="s">
        <v>8097</v>
      </c>
      <c r="B1415" s="0" t="s">
        <v>8098</v>
      </c>
      <c r="C1415" s="0" t="str">
        <f t="shared" si="22"/>
        <v>ESCeuta</v>
      </c>
    </row>
    <row r="1416">
      <c r="A1416" s="0" t="s">
        <v>8099</v>
      </c>
      <c r="B1416" s="0" t="s">
        <v>8100</v>
      </c>
      <c r="C1416" s="0" t="str">
        <f t="shared" si="22"/>
        <v>ESMelilla</v>
      </c>
    </row>
    <row r="1417">
      <c r="A1417" s="0" t="s">
        <v>8101</v>
      </c>
      <c r="B1417" s="0" t="s">
        <v>8102</v>
      </c>
      <c r="C1417" s="0" t="str">
        <f t="shared" si="22"/>
        <v>ETĀfar</v>
      </c>
    </row>
    <row r="1418">
      <c r="A1418" s="0" t="s">
        <v>8101</v>
      </c>
      <c r="B1418" s="0" t="s">
        <v>8103</v>
      </c>
      <c r="C1418" s="0" t="str">
        <f t="shared" si="22"/>
        <v>ETAfar</v>
      </c>
    </row>
    <row r="1419">
      <c r="A1419" s="0" t="s">
        <v>8104</v>
      </c>
      <c r="B1419" s="0" t="s">
        <v>8105</v>
      </c>
      <c r="C1419" s="0" t="str">
        <f t="shared" si="22"/>
        <v>ETĀmara</v>
      </c>
    </row>
    <row r="1420">
      <c r="A1420" s="0" t="s">
        <v>8104</v>
      </c>
      <c r="B1420" s="0" t="s">
        <v>8106</v>
      </c>
      <c r="C1420" s="0" t="str">
        <f t="shared" si="22"/>
        <v>ETAmara</v>
      </c>
    </row>
    <row r="1421">
      <c r="A1421" s="0" t="s">
        <v>8107</v>
      </c>
      <c r="B1421" s="0" t="s">
        <v>8108</v>
      </c>
      <c r="C1421" s="0" t="str">
        <f t="shared" si="22"/>
        <v>ETBīnshangul Gumuz</v>
      </c>
    </row>
    <row r="1422">
      <c r="A1422" s="0" t="s">
        <v>8107</v>
      </c>
      <c r="B1422" s="0" t="s">
        <v>8109</v>
      </c>
      <c r="C1422" s="0" t="str">
        <f t="shared" si="22"/>
        <v>ETBenshangul-Gumaz</v>
      </c>
    </row>
    <row r="1423">
      <c r="A1423" s="0" t="s">
        <v>8110</v>
      </c>
      <c r="B1423" s="0" t="s">
        <v>8111</v>
      </c>
      <c r="C1423" s="0" t="str">
        <f t="shared" si="22"/>
        <v>ETGambēla Hizboch</v>
      </c>
    </row>
    <row r="1424">
      <c r="A1424" s="0" t="s">
        <v>8110</v>
      </c>
      <c r="B1424" s="0" t="s">
        <v>8112</v>
      </c>
      <c r="C1424" s="0" t="str">
        <f t="shared" si="22"/>
        <v>ETGambela Peoples</v>
      </c>
    </row>
    <row r="1425">
      <c r="A1425" s="0" t="s">
        <v>8113</v>
      </c>
      <c r="B1425" s="0" t="s">
        <v>8114</v>
      </c>
      <c r="C1425" s="0" t="str">
        <f t="shared" si="22"/>
        <v>ETHārerī Hizb</v>
      </c>
    </row>
    <row r="1426">
      <c r="A1426" s="0" t="s">
        <v>8113</v>
      </c>
      <c r="B1426" s="0" t="s">
        <v>8115</v>
      </c>
      <c r="C1426" s="0" t="str">
        <f t="shared" si="22"/>
        <v>ETHarari People</v>
      </c>
    </row>
    <row r="1427">
      <c r="A1427" s="0" t="s">
        <v>8116</v>
      </c>
      <c r="B1427" s="0" t="s">
        <v>8117</v>
      </c>
      <c r="C1427" s="0" t="str">
        <f t="shared" si="22"/>
        <v>ETOromīya</v>
      </c>
    </row>
    <row r="1428">
      <c r="A1428" s="0" t="s">
        <v>8116</v>
      </c>
      <c r="B1428" s="0" t="s">
        <v>8118</v>
      </c>
      <c r="C1428" s="0" t="str">
        <f t="shared" si="22"/>
        <v>ETOromia</v>
      </c>
    </row>
    <row r="1429">
      <c r="A1429" s="0" t="s">
        <v>8119</v>
      </c>
      <c r="B1429" s="0" t="s">
        <v>8120</v>
      </c>
      <c r="C1429" s="0" t="str">
        <f t="shared" si="22"/>
        <v>ETYeDebub Bihēroch Bihēreseboch na Hizboch</v>
      </c>
    </row>
    <row r="1430">
      <c r="A1430" s="0" t="s">
        <v>8119</v>
      </c>
      <c r="B1430" s="0" t="s">
        <v>8121</v>
      </c>
      <c r="C1430" s="0" t="str">
        <f t="shared" si="22"/>
        <v>ETSouthern Nations, Nationalities and Peoples</v>
      </c>
    </row>
    <row r="1431">
      <c r="A1431" s="0" t="s">
        <v>8122</v>
      </c>
      <c r="B1431" s="0" t="s">
        <v>8123</v>
      </c>
      <c r="C1431" s="0" t="str">
        <f t="shared" si="22"/>
        <v>ETSumalē</v>
      </c>
    </row>
    <row r="1432">
      <c r="A1432" s="0" t="s">
        <v>8122</v>
      </c>
      <c r="B1432" s="0" t="s">
        <v>8124</v>
      </c>
      <c r="C1432" s="0" t="str">
        <f t="shared" si="22"/>
        <v>ETSomali</v>
      </c>
    </row>
    <row r="1433">
      <c r="A1433" s="0" t="s">
        <v>8125</v>
      </c>
      <c r="B1433" s="0" t="s">
        <v>8126</v>
      </c>
      <c r="C1433" s="0" t="str">
        <f t="shared" si="22"/>
        <v>ETTigray</v>
      </c>
    </row>
    <row r="1434">
      <c r="A1434" s="0" t="s">
        <v>8125</v>
      </c>
      <c r="B1434" s="0" t="s">
        <v>8127</v>
      </c>
      <c r="C1434" s="0" t="str">
        <f t="shared" si="22"/>
        <v>ETTigrai</v>
      </c>
    </row>
    <row r="1435">
      <c r="A1435" s="0" t="s">
        <v>8128</v>
      </c>
      <c r="B1435" s="0" t="s">
        <v>8129</v>
      </c>
      <c r="C1435" s="0" t="str">
        <f t="shared" si="22"/>
        <v>ETĀdīs Ābeba</v>
      </c>
    </row>
    <row r="1436">
      <c r="A1436" s="0" t="s">
        <v>8128</v>
      </c>
      <c r="B1436" s="0" t="s">
        <v>8130</v>
      </c>
      <c r="C1436" s="0" t="str">
        <f t="shared" si="22"/>
        <v>ETAddis Ababa</v>
      </c>
    </row>
    <row r="1437">
      <c r="A1437" s="0" t="s">
        <v>8131</v>
      </c>
      <c r="B1437" s="0" t="s">
        <v>8132</v>
      </c>
      <c r="C1437" s="0" t="str">
        <f t="shared" si="22"/>
        <v>ETDirē Dawa</v>
      </c>
    </row>
    <row r="1438">
      <c r="A1438" s="0" t="s">
        <v>8131</v>
      </c>
      <c r="B1438" s="0" t="s">
        <v>8133</v>
      </c>
      <c r="C1438" s="0" t="str">
        <f t="shared" si="22"/>
        <v>ETDire Dawa</v>
      </c>
    </row>
    <row r="1439">
      <c r="A1439" s="0" t="s">
        <v>8134</v>
      </c>
      <c r="B1439" s="0" t="s">
        <v>8135</v>
      </c>
      <c r="C1439" s="0" t="str">
        <f t="shared" si="22"/>
        <v>FIAhvenanmaan maakunta</v>
      </c>
    </row>
    <row r="1440">
      <c r="A1440" s="0" t="s">
        <v>8134</v>
      </c>
      <c r="B1440" s="0" t="s">
        <v>8136</v>
      </c>
      <c r="C1440" s="0" t="str">
        <f t="shared" si="22"/>
        <v>FILandskapet Åland</v>
      </c>
    </row>
    <row r="1441">
      <c r="A1441" s="0" t="s">
        <v>8137</v>
      </c>
      <c r="B1441" s="0" t="s">
        <v>8138</v>
      </c>
      <c r="C1441" s="0" t="str">
        <f t="shared" si="22"/>
        <v>FIEtelä-Karjala</v>
      </c>
    </row>
    <row r="1442">
      <c r="A1442" s="0" t="s">
        <v>8137</v>
      </c>
      <c r="B1442" s="0" t="s">
        <v>8139</v>
      </c>
      <c r="C1442" s="0" t="str">
        <f t="shared" si="22"/>
        <v>FISödra Karelen</v>
      </c>
    </row>
    <row r="1443">
      <c r="A1443" s="0" t="s">
        <v>8140</v>
      </c>
      <c r="B1443" s="0" t="s">
        <v>8141</v>
      </c>
      <c r="C1443" s="0" t="str">
        <f t="shared" si="22"/>
        <v>FIEtelä-Pohjanmaa</v>
      </c>
    </row>
    <row r="1444">
      <c r="A1444" s="0" t="s">
        <v>8140</v>
      </c>
      <c r="B1444" s="0" t="s">
        <v>8142</v>
      </c>
      <c r="C1444" s="0" t="str">
        <f t="shared" si="22"/>
        <v>FISödra Österbotten</v>
      </c>
    </row>
    <row r="1445">
      <c r="A1445" s="0" t="s">
        <v>8143</v>
      </c>
      <c r="B1445" s="0" t="s">
        <v>8144</v>
      </c>
      <c r="C1445" s="0" t="str">
        <f t="shared" si="22"/>
        <v>FIEtelä-Savo</v>
      </c>
    </row>
    <row r="1446">
      <c r="A1446" s="0" t="s">
        <v>8143</v>
      </c>
      <c r="B1446" s="0" t="s">
        <v>8145</v>
      </c>
      <c r="C1446" s="0" t="str">
        <f t="shared" si="22"/>
        <v>FISödra Savolax</v>
      </c>
    </row>
    <row r="1447">
      <c r="A1447" s="0" t="s">
        <v>8146</v>
      </c>
      <c r="B1447" s="0" t="s">
        <v>8147</v>
      </c>
      <c r="C1447" s="0" t="str">
        <f t="shared" si="22"/>
        <v>FIKainuu</v>
      </c>
    </row>
    <row r="1448">
      <c r="A1448" s="0" t="s">
        <v>8146</v>
      </c>
      <c r="B1448" s="0" t="s">
        <v>8148</v>
      </c>
      <c r="C1448" s="0" t="str">
        <f t="shared" si="22"/>
        <v>FIKajanaland</v>
      </c>
    </row>
    <row r="1449">
      <c r="A1449" s="0" t="s">
        <v>8149</v>
      </c>
      <c r="B1449" s="0" t="s">
        <v>8150</v>
      </c>
      <c r="C1449" s="0" t="str">
        <f t="shared" si="22"/>
        <v>FIKanta-Häme</v>
      </c>
    </row>
    <row r="1450">
      <c r="A1450" s="0" t="s">
        <v>8149</v>
      </c>
      <c r="B1450" s="0" t="s">
        <v>8151</v>
      </c>
      <c r="C1450" s="0" t="str">
        <f t="shared" si="22"/>
        <v>FIEgentliga Tavastland</v>
      </c>
    </row>
    <row r="1451">
      <c r="A1451" s="0" t="s">
        <v>8152</v>
      </c>
      <c r="B1451" s="0" t="s">
        <v>8153</v>
      </c>
      <c r="C1451" s="0" t="str">
        <f t="shared" si="22"/>
        <v>FIKeski-Pohjanmaa</v>
      </c>
    </row>
    <row r="1452">
      <c r="A1452" s="0" t="s">
        <v>8152</v>
      </c>
      <c r="B1452" s="0" t="s">
        <v>8154</v>
      </c>
      <c r="C1452" s="0" t="str">
        <f t="shared" si="22"/>
        <v>FIMellersta Österbotten</v>
      </c>
    </row>
    <row r="1453">
      <c r="A1453" s="0" t="s">
        <v>8155</v>
      </c>
      <c r="B1453" s="0" t="s">
        <v>8156</v>
      </c>
      <c r="C1453" s="0" t="str">
        <f t="shared" si="22"/>
        <v>FIKeski-Suomi</v>
      </c>
    </row>
    <row r="1454">
      <c r="A1454" s="0" t="s">
        <v>8155</v>
      </c>
      <c r="B1454" s="0" t="s">
        <v>8157</v>
      </c>
      <c r="C1454" s="0" t="str">
        <f t="shared" si="22"/>
        <v>FIMellersta Finland</v>
      </c>
    </row>
    <row r="1455">
      <c r="A1455" s="0" t="s">
        <v>8158</v>
      </c>
      <c r="B1455" s="0" t="s">
        <v>8159</v>
      </c>
      <c r="C1455" s="0" t="str">
        <f t="shared" si="22"/>
        <v>FIKymenlaakso</v>
      </c>
    </row>
    <row r="1456">
      <c r="A1456" s="0" t="s">
        <v>8158</v>
      </c>
      <c r="B1456" s="0" t="s">
        <v>8160</v>
      </c>
      <c r="C1456" s="0" t="str">
        <f t="shared" si="22"/>
        <v>FIKymmenedalen</v>
      </c>
    </row>
    <row r="1457">
      <c r="A1457" s="0" t="s">
        <v>8161</v>
      </c>
      <c r="B1457" s="0" t="s">
        <v>8162</v>
      </c>
      <c r="C1457" s="0" t="str">
        <f t="shared" si="22"/>
        <v>FILappi</v>
      </c>
    </row>
    <row r="1458">
      <c r="A1458" s="0" t="s">
        <v>8161</v>
      </c>
      <c r="B1458" s="0" t="s">
        <v>8163</v>
      </c>
      <c r="C1458" s="0" t="str">
        <f t="shared" si="22"/>
        <v>FILappland</v>
      </c>
    </row>
    <row r="1459">
      <c r="A1459" s="0" t="s">
        <v>8164</v>
      </c>
      <c r="B1459" s="0" t="s">
        <v>8165</v>
      </c>
      <c r="C1459" s="0" t="str">
        <f t="shared" si="22"/>
        <v>FIPirkanmaa</v>
      </c>
    </row>
    <row r="1460">
      <c r="A1460" s="0" t="s">
        <v>8164</v>
      </c>
      <c r="B1460" s="0" t="s">
        <v>8166</v>
      </c>
      <c r="C1460" s="0" t="str">
        <f t="shared" si="22"/>
        <v>FIBirkaland</v>
      </c>
    </row>
    <row r="1461">
      <c r="A1461" s="0" t="s">
        <v>8167</v>
      </c>
      <c r="B1461" s="0" t="s">
        <v>8168</v>
      </c>
      <c r="C1461" s="0" t="str">
        <f t="shared" si="22"/>
        <v>FIPohjanmaa</v>
      </c>
    </row>
    <row r="1462">
      <c r="A1462" s="0" t="s">
        <v>8167</v>
      </c>
      <c r="B1462" s="0" t="s">
        <v>8169</v>
      </c>
      <c r="C1462" s="0" t="str">
        <f t="shared" si="22"/>
        <v>FIÖsterbotten</v>
      </c>
    </row>
    <row r="1463">
      <c r="A1463" s="0" t="s">
        <v>8170</v>
      </c>
      <c r="B1463" s="0" t="s">
        <v>8171</v>
      </c>
      <c r="C1463" s="0" t="str">
        <f t="shared" si="22"/>
        <v>FIPohjois-Karjala</v>
      </c>
    </row>
    <row r="1464">
      <c r="A1464" s="0" t="s">
        <v>8170</v>
      </c>
      <c r="B1464" s="0" t="s">
        <v>8172</v>
      </c>
      <c r="C1464" s="0" t="str">
        <f t="shared" si="22"/>
        <v>FINorra Karelen</v>
      </c>
    </row>
    <row r="1465">
      <c r="A1465" s="0" t="s">
        <v>8173</v>
      </c>
      <c r="B1465" s="0" t="s">
        <v>8174</v>
      </c>
      <c r="C1465" s="0" t="str">
        <f t="shared" si="22"/>
        <v>FIPohjois-Pohjanmaa</v>
      </c>
    </row>
    <row r="1466">
      <c r="A1466" s="0" t="s">
        <v>8173</v>
      </c>
      <c r="B1466" s="0" t="s">
        <v>8175</v>
      </c>
      <c r="C1466" s="0" t="str">
        <f t="shared" si="22"/>
        <v>FINorra Österbotten</v>
      </c>
    </row>
    <row r="1467">
      <c r="A1467" s="0" t="s">
        <v>8176</v>
      </c>
      <c r="B1467" s="0" t="s">
        <v>8177</v>
      </c>
      <c r="C1467" s="0" t="str">
        <f t="shared" si="22"/>
        <v>FIPohjois-Savo</v>
      </c>
    </row>
    <row r="1468">
      <c r="A1468" s="0" t="s">
        <v>8176</v>
      </c>
      <c r="B1468" s="0" t="s">
        <v>8178</v>
      </c>
      <c r="C1468" s="0" t="str">
        <f t="shared" si="22"/>
        <v>FINorra Savolax</v>
      </c>
    </row>
    <row r="1469">
      <c r="A1469" s="0" t="s">
        <v>8179</v>
      </c>
      <c r="B1469" s="0" t="s">
        <v>8180</v>
      </c>
      <c r="C1469" s="0" t="str">
        <f t="shared" si="22"/>
        <v>FIPäijät-Häme</v>
      </c>
    </row>
    <row r="1470">
      <c r="A1470" s="0" t="s">
        <v>8179</v>
      </c>
      <c r="B1470" s="0" t="s">
        <v>8181</v>
      </c>
      <c r="C1470" s="0" t="str">
        <f t="shared" si="22"/>
        <v>FIPäijänne-Tavastland</v>
      </c>
    </row>
    <row r="1471">
      <c r="A1471" s="0" t="s">
        <v>8182</v>
      </c>
      <c r="B1471" s="0" t="s">
        <v>8183</v>
      </c>
      <c r="C1471" s="0" t="str">
        <f t="shared" si="22"/>
        <v>FISatakunta</v>
      </c>
    </row>
    <row r="1472">
      <c r="A1472" s="0" t="s">
        <v>8182</v>
      </c>
      <c r="B1472" s="0" t="s">
        <v>8184</v>
      </c>
      <c r="C1472" s="0" t="str">
        <f t="shared" si="22"/>
        <v>FISatakunda</v>
      </c>
    </row>
    <row r="1473">
      <c r="A1473" s="0" t="s">
        <v>8185</v>
      </c>
      <c r="B1473" s="0" t="s">
        <v>8186</v>
      </c>
      <c r="C1473" s="0" t="str">
        <f t="shared" si="22"/>
        <v>FIUusimaa</v>
      </c>
    </row>
    <row r="1474">
      <c r="A1474" s="0" t="s">
        <v>8185</v>
      </c>
      <c r="B1474" s="0" t="s">
        <v>8187</v>
      </c>
      <c r="C1474" s="0" t="str">
        <f t="shared" si="22"/>
        <v>FINyland</v>
      </c>
    </row>
    <row r="1475">
      <c r="A1475" s="0" t="s">
        <v>8188</v>
      </c>
      <c r="B1475" s="0" t="s">
        <v>8189</v>
      </c>
      <c r="C1475" s="0" t="str">
        <f ref="C1475:C1538" t="shared" si="23">LEFT(A1475,2)&amp;B1475</f>
        <v>FIVarsinais-Suomi</v>
      </c>
    </row>
    <row r="1476">
      <c r="A1476" s="0" t="s">
        <v>8188</v>
      </c>
      <c r="B1476" s="0" t="s">
        <v>8190</v>
      </c>
      <c r="C1476" s="0" t="str">
        <f t="shared" si="23"/>
        <v>FIEgentliga Finland</v>
      </c>
    </row>
    <row r="1477">
      <c r="A1477" s="0" t="s">
        <v>8191</v>
      </c>
      <c r="B1477" s="0" t="s">
        <v>8192</v>
      </c>
      <c r="C1477" s="0" t="str">
        <f t="shared" si="23"/>
        <v>FJRotuma</v>
      </c>
    </row>
    <row r="1478">
      <c r="A1478" s="0" t="s">
        <v>8193</v>
      </c>
      <c r="B1478" s="0" t="s">
        <v>6649</v>
      </c>
      <c r="C1478" s="0" t="str">
        <f t="shared" si="23"/>
        <v>FJCentral</v>
      </c>
    </row>
    <row r="1479">
      <c r="A1479" s="0" t="s">
        <v>8194</v>
      </c>
      <c r="B1479" s="0" t="s">
        <v>8195</v>
      </c>
      <c r="C1479" s="0" t="str">
        <f t="shared" si="23"/>
        <v>FJNaitasiri</v>
      </c>
    </row>
    <row r="1480">
      <c r="A1480" s="0" t="s">
        <v>8196</v>
      </c>
      <c r="B1480" s="0" t="s">
        <v>8197</v>
      </c>
      <c r="C1480" s="0" t="str">
        <f t="shared" si="23"/>
        <v>FJNamosi</v>
      </c>
    </row>
    <row r="1481">
      <c r="A1481" s="0" t="s">
        <v>8198</v>
      </c>
      <c r="B1481" s="0" t="s">
        <v>8199</v>
      </c>
      <c r="C1481" s="0" t="str">
        <f t="shared" si="23"/>
        <v>FJRewa</v>
      </c>
    </row>
    <row r="1482">
      <c r="A1482" s="0" t="s">
        <v>8200</v>
      </c>
      <c r="B1482" s="0" t="s">
        <v>8201</v>
      </c>
      <c r="C1482" s="0" t="str">
        <f t="shared" si="23"/>
        <v>FJSerua</v>
      </c>
    </row>
    <row r="1483">
      <c r="A1483" s="0" t="s">
        <v>8202</v>
      </c>
      <c r="B1483" s="0" t="s">
        <v>8203</v>
      </c>
      <c r="C1483" s="0" t="str">
        <f t="shared" si="23"/>
        <v>FJTailevu</v>
      </c>
    </row>
    <row r="1484">
      <c r="A1484" s="0" t="s">
        <v>8204</v>
      </c>
      <c r="B1484" s="0" t="s">
        <v>1664</v>
      </c>
      <c r="C1484" s="0" t="str">
        <f t="shared" si="23"/>
        <v>FJEastern</v>
      </c>
    </row>
    <row r="1485">
      <c r="A1485" s="0" t="s">
        <v>8205</v>
      </c>
      <c r="B1485" s="0" t="s">
        <v>8206</v>
      </c>
      <c r="C1485" s="0" t="str">
        <f t="shared" si="23"/>
        <v>FJKadavu</v>
      </c>
    </row>
    <row r="1486">
      <c r="A1486" s="0" t="s">
        <v>8207</v>
      </c>
      <c r="B1486" s="0" t="s">
        <v>8208</v>
      </c>
      <c r="C1486" s="0" t="str">
        <f t="shared" si="23"/>
        <v>FJLau</v>
      </c>
    </row>
    <row r="1487">
      <c r="A1487" s="0" t="s">
        <v>8209</v>
      </c>
      <c r="B1487" s="0" t="s">
        <v>8210</v>
      </c>
      <c r="C1487" s="0" t="str">
        <f t="shared" si="23"/>
        <v>FJLomaiviti</v>
      </c>
    </row>
    <row r="1488">
      <c r="A1488" s="0" t="s">
        <v>8211</v>
      </c>
      <c r="B1488" s="0" t="s">
        <v>8212</v>
      </c>
      <c r="C1488" s="0" t="str">
        <f t="shared" si="23"/>
        <v>FJNorthern</v>
      </c>
    </row>
    <row r="1489">
      <c r="A1489" s="0" t="s">
        <v>8213</v>
      </c>
      <c r="B1489" s="0" t="s">
        <v>8214</v>
      </c>
      <c r="C1489" s="0" t="str">
        <f t="shared" si="23"/>
        <v>FJBua</v>
      </c>
    </row>
    <row r="1490">
      <c r="A1490" s="0" t="s">
        <v>8215</v>
      </c>
      <c r="B1490" s="0" t="s">
        <v>8216</v>
      </c>
      <c r="C1490" s="0" t="str">
        <f t="shared" si="23"/>
        <v>FJCakaudrove</v>
      </c>
    </row>
    <row r="1491">
      <c r="A1491" s="0" t="s">
        <v>8217</v>
      </c>
      <c r="B1491" s="0" t="s">
        <v>8218</v>
      </c>
      <c r="C1491" s="0" t="str">
        <f t="shared" si="23"/>
        <v>FJMacuata</v>
      </c>
    </row>
    <row r="1492">
      <c r="A1492" s="0" t="s">
        <v>8219</v>
      </c>
      <c r="B1492" s="0" t="s">
        <v>1884</v>
      </c>
      <c r="C1492" s="0" t="str">
        <f t="shared" si="23"/>
        <v>FJWestern</v>
      </c>
    </row>
    <row r="1493">
      <c r="A1493" s="0" t="s">
        <v>8220</v>
      </c>
      <c r="B1493" s="0" t="s">
        <v>8221</v>
      </c>
      <c r="C1493" s="0" t="str">
        <f t="shared" si="23"/>
        <v>FJBa</v>
      </c>
    </row>
    <row r="1494">
      <c r="A1494" s="0" t="s">
        <v>8222</v>
      </c>
      <c r="B1494" s="0" t="s">
        <v>8223</v>
      </c>
      <c r="C1494" s="0" t="str">
        <f t="shared" si="23"/>
        <v>FJNadroga and Navosa</v>
      </c>
    </row>
    <row r="1495">
      <c r="A1495" s="0" t="s">
        <v>8224</v>
      </c>
      <c r="B1495" s="0" t="s">
        <v>8225</v>
      </c>
      <c r="C1495" s="0" t="str">
        <f t="shared" si="23"/>
        <v>FJRa</v>
      </c>
    </row>
    <row r="1496">
      <c r="A1496" s="0" t="s">
        <v>8226</v>
      </c>
      <c r="B1496" s="0" t="s">
        <v>8227</v>
      </c>
      <c r="C1496" s="0" t="str">
        <f t="shared" si="23"/>
        <v>FMKosrae</v>
      </c>
    </row>
    <row r="1497">
      <c r="A1497" s="0" t="s">
        <v>8228</v>
      </c>
      <c r="B1497" s="0" t="s">
        <v>8229</v>
      </c>
      <c r="C1497" s="0" t="str">
        <f t="shared" si="23"/>
        <v>FMPohnpei</v>
      </c>
    </row>
    <row r="1498">
      <c r="A1498" s="0" t="s">
        <v>8230</v>
      </c>
      <c r="B1498" s="0" t="s">
        <v>8231</v>
      </c>
      <c r="C1498" s="0" t="str">
        <f t="shared" si="23"/>
        <v>FMChuuk</v>
      </c>
    </row>
    <row r="1499">
      <c r="A1499" s="0" t="s">
        <v>8232</v>
      </c>
      <c r="B1499" s="0" t="s">
        <v>8233</v>
      </c>
      <c r="C1499" s="0" t="str">
        <f t="shared" si="23"/>
        <v>FMYap</v>
      </c>
    </row>
    <row r="1500">
      <c r="A1500" s="0" t="s">
        <v>8234</v>
      </c>
      <c r="B1500" s="0" t="s">
        <v>8235</v>
      </c>
      <c r="C1500" s="0" t="str">
        <f t="shared" si="23"/>
        <v>FRAuvergne-Rhône-Alpes</v>
      </c>
    </row>
    <row r="1501">
      <c r="A1501" s="0" t="s">
        <v>8236</v>
      </c>
      <c r="B1501" s="0" t="s">
        <v>8237</v>
      </c>
      <c r="C1501" s="0" t="str">
        <f t="shared" si="23"/>
        <v>FRAin</v>
      </c>
    </row>
    <row r="1502">
      <c r="A1502" s="0" t="s">
        <v>8238</v>
      </c>
      <c r="B1502" s="0" t="s">
        <v>8239</v>
      </c>
      <c r="C1502" s="0" t="str">
        <f t="shared" si="23"/>
        <v>FRAllier</v>
      </c>
    </row>
    <row r="1503">
      <c r="A1503" s="0" t="s">
        <v>8240</v>
      </c>
      <c r="B1503" s="0" t="s">
        <v>8241</v>
      </c>
      <c r="C1503" s="0" t="str">
        <f t="shared" si="23"/>
        <v>FRArdèche</v>
      </c>
    </row>
    <row r="1504">
      <c r="A1504" s="0" t="s">
        <v>8242</v>
      </c>
      <c r="B1504" s="0" t="s">
        <v>8243</v>
      </c>
      <c r="C1504" s="0" t="str">
        <f t="shared" si="23"/>
        <v>FRCantal</v>
      </c>
    </row>
    <row r="1505">
      <c r="A1505" s="0" t="s">
        <v>8244</v>
      </c>
      <c r="B1505" s="0" t="s">
        <v>8245</v>
      </c>
      <c r="C1505" s="0" t="str">
        <f t="shared" si="23"/>
        <v>FRDrôme</v>
      </c>
    </row>
    <row r="1506">
      <c r="A1506" s="0" t="s">
        <v>8246</v>
      </c>
      <c r="B1506" s="0" t="s">
        <v>8247</v>
      </c>
      <c r="C1506" s="0" t="str">
        <f t="shared" si="23"/>
        <v>FRIsère</v>
      </c>
    </row>
    <row r="1507">
      <c r="A1507" s="0" t="s">
        <v>8248</v>
      </c>
      <c r="B1507" s="0" t="s">
        <v>8249</v>
      </c>
      <c r="C1507" s="0" t="str">
        <f t="shared" si="23"/>
        <v>FRLoire</v>
      </c>
    </row>
    <row r="1508">
      <c r="A1508" s="0" t="s">
        <v>8250</v>
      </c>
      <c r="B1508" s="0" t="s">
        <v>8251</v>
      </c>
      <c r="C1508" s="0" t="str">
        <f t="shared" si="23"/>
        <v>FRHaute-Loire</v>
      </c>
    </row>
    <row r="1509">
      <c r="A1509" s="0" t="s">
        <v>8252</v>
      </c>
      <c r="B1509" s="0" t="s">
        <v>8253</v>
      </c>
      <c r="C1509" s="0" t="str">
        <f t="shared" si="23"/>
        <v>FRPuy-de-Dôme</v>
      </c>
    </row>
    <row r="1510">
      <c r="A1510" s="0" t="s">
        <v>8254</v>
      </c>
      <c r="B1510" s="0" t="s">
        <v>8255</v>
      </c>
      <c r="C1510" s="0" t="str">
        <f t="shared" si="23"/>
        <v>FRRhône</v>
      </c>
    </row>
    <row r="1511">
      <c r="A1511" s="0" t="s">
        <v>8256</v>
      </c>
      <c r="B1511" s="0" t="s">
        <v>8257</v>
      </c>
      <c r="C1511" s="0" t="str">
        <f t="shared" si="23"/>
        <v>FRSavoie</v>
      </c>
    </row>
    <row r="1512">
      <c r="A1512" s="0" t="s">
        <v>8258</v>
      </c>
      <c r="B1512" s="0" t="s">
        <v>8259</v>
      </c>
      <c r="C1512" s="0" t="str">
        <f t="shared" si="23"/>
        <v>FRHaute-Savoie</v>
      </c>
    </row>
    <row r="1513">
      <c r="A1513" s="0" t="s">
        <v>8260</v>
      </c>
      <c r="B1513" s="0" t="s">
        <v>8261</v>
      </c>
      <c r="C1513" s="0" t="str">
        <f t="shared" si="23"/>
        <v>FRBourgogne-Franche-Comté</v>
      </c>
    </row>
    <row r="1514">
      <c r="A1514" s="0" t="s">
        <v>8262</v>
      </c>
      <c r="B1514" s="0" t="s">
        <v>8263</v>
      </c>
      <c r="C1514" s="0" t="str">
        <f t="shared" si="23"/>
        <v>FRCôte-d'Or</v>
      </c>
    </row>
    <row r="1515">
      <c r="A1515" s="0" t="s">
        <v>8264</v>
      </c>
      <c r="B1515" s="0" t="s">
        <v>8265</v>
      </c>
      <c r="C1515" s="0" t="str">
        <f t="shared" si="23"/>
        <v>FRDoubs</v>
      </c>
    </row>
    <row r="1516">
      <c r="A1516" s="0" t="s">
        <v>8266</v>
      </c>
      <c r="B1516" s="0" t="s">
        <v>6903</v>
      </c>
      <c r="C1516" s="0" t="str">
        <f t="shared" si="23"/>
        <v>FRJura</v>
      </c>
    </row>
    <row r="1517">
      <c r="A1517" s="0" t="s">
        <v>8267</v>
      </c>
      <c r="B1517" s="0" t="s">
        <v>8268</v>
      </c>
      <c r="C1517" s="0" t="str">
        <f t="shared" si="23"/>
        <v>FRNièvre</v>
      </c>
    </row>
    <row r="1518">
      <c r="A1518" s="0" t="s">
        <v>8269</v>
      </c>
      <c r="B1518" s="0" t="s">
        <v>8270</v>
      </c>
      <c r="C1518" s="0" t="str">
        <f t="shared" si="23"/>
        <v>FRHaute-Saône</v>
      </c>
    </row>
    <row r="1519">
      <c r="A1519" s="0" t="s">
        <v>8271</v>
      </c>
      <c r="B1519" s="0" t="s">
        <v>8272</v>
      </c>
      <c r="C1519" s="0" t="str">
        <f t="shared" si="23"/>
        <v>FRSaône-et-Loire</v>
      </c>
    </row>
    <row r="1520">
      <c r="A1520" s="0" t="s">
        <v>8273</v>
      </c>
      <c r="B1520" s="0" t="s">
        <v>8274</v>
      </c>
      <c r="C1520" s="0" t="str">
        <f t="shared" si="23"/>
        <v>FRYonne</v>
      </c>
    </row>
    <row r="1521">
      <c r="A1521" s="0" t="s">
        <v>8275</v>
      </c>
      <c r="B1521" s="0" t="s">
        <v>8276</v>
      </c>
      <c r="C1521" s="0" t="str">
        <f t="shared" si="23"/>
        <v>FRTerritoire de Belfort</v>
      </c>
    </row>
    <row r="1522">
      <c r="A1522" s="0" t="s">
        <v>8277</v>
      </c>
      <c r="B1522" s="0" t="s">
        <v>8278</v>
      </c>
      <c r="C1522" s="0" t="str">
        <f t="shared" si="23"/>
        <v>FRBretagne</v>
      </c>
    </row>
    <row r="1523">
      <c r="A1523" s="0" t="s">
        <v>8279</v>
      </c>
      <c r="B1523" s="0" t="s">
        <v>8280</v>
      </c>
      <c r="C1523" s="0" t="str">
        <f t="shared" si="23"/>
        <v>FRCôtes-d'Armor</v>
      </c>
    </row>
    <row r="1524">
      <c r="A1524" s="0" t="s">
        <v>8281</v>
      </c>
      <c r="B1524" s="0" t="s">
        <v>8282</v>
      </c>
      <c r="C1524" s="0" t="str">
        <f t="shared" si="23"/>
        <v>FRFinistère</v>
      </c>
    </row>
    <row r="1525">
      <c r="A1525" s="0" t="s">
        <v>8283</v>
      </c>
      <c r="B1525" s="0" t="s">
        <v>8284</v>
      </c>
      <c r="C1525" s="0" t="str">
        <f t="shared" si="23"/>
        <v>FRIlle-et-Vilaine</v>
      </c>
    </row>
    <row r="1526">
      <c r="A1526" s="0" t="s">
        <v>8285</v>
      </c>
      <c r="B1526" s="0" t="s">
        <v>8286</v>
      </c>
      <c r="C1526" s="0" t="str">
        <f t="shared" si="23"/>
        <v>FRMorbihan</v>
      </c>
    </row>
    <row r="1527">
      <c r="A1527" s="0" t="s">
        <v>8287</v>
      </c>
      <c r="B1527" s="0" t="s">
        <v>8288</v>
      </c>
      <c r="C1527" s="0" t="str">
        <f t="shared" si="23"/>
        <v>FRCentre-Val de Loire</v>
      </c>
    </row>
    <row r="1528">
      <c r="A1528" s="0" t="s">
        <v>8289</v>
      </c>
      <c r="B1528" s="0" t="s">
        <v>8290</v>
      </c>
      <c r="C1528" s="0" t="str">
        <f t="shared" si="23"/>
        <v>FRCher</v>
      </c>
    </row>
    <row r="1529">
      <c r="A1529" s="0" t="s">
        <v>8291</v>
      </c>
      <c r="B1529" s="0" t="s">
        <v>8292</v>
      </c>
      <c r="C1529" s="0" t="str">
        <f t="shared" si="23"/>
        <v>FREure-et-Loir</v>
      </c>
    </row>
    <row r="1530">
      <c r="A1530" s="0" t="s">
        <v>8293</v>
      </c>
      <c r="B1530" s="0" t="s">
        <v>8294</v>
      </c>
      <c r="C1530" s="0" t="str">
        <f t="shared" si="23"/>
        <v>FRIndre</v>
      </c>
    </row>
    <row r="1531">
      <c r="A1531" s="0" t="s">
        <v>8295</v>
      </c>
      <c r="B1531" s="0" t="s">
        <v>8296</v>
      </c>
      <c r="C1531" s="0" t="str">
        <f t="shared" si="23"/>
        <v>FRIndre-et-Loire</v>
      </c>
    </row>
    <row r="1532">
      <c r="A1532" s="0" t="s">
        <v>8297</v>
      </c>
      <c r="B1532" s="0" t="s">
        <v>8298</v>
      </c>
      <c r="C1532" s="0" t="str">
        <f t="shared" si="23"/>
        <v>FRLoir-et-Cher</v>
      </c>
    </row>
    <row r="1533">
      <c r="A1533" s="0" t="s">
        <v>8299</v>
      </c>
      <c r="B1533" s="0" t="s">
        <v>8300</v>
      </c>
      <c r="C1533" s="0" t="str">
        <f t="shared" si="23"/>
        <v>FRLoiret</v>
      </c>
    </row>
    <row r="1534">
      <c r="A1534" s="0" t="s">
        <v>8301</v>
      </c>
      <c r="B1534" s="0" t="s">
        <v>8302</v>
      </c>
      <c r="C1534" s="0" t="str">
        <f t="shared" si="23"/>
        <v>FRGrand-Est</v>
      </c>
    </row>
    <row r="1535">
      <c r="A1535" s="0" t="s">
        <v>8303</v>
      </c>
      <c r="B1535" s="0" t="s">
        <v>8304</v>
      </c>
      <c r="C1535" s="0" t="str">
        <f t="shared" si="23"/>
        <v>FRArdennes</v>
      </c>
    </row>
    <row r="1536">
      <c r="A1536" s="0" t="s">
        <v>8305</v>
      </c>
      <c r="B1536" s="0" t="s">
        <v>8306</v>
      </c>
      <c r="C1536" s="0" t="str">
        <f t="shared" si="23"/>
        <v>FRAube</v>
      </c>
    </row>
    <row r="1537">
      <c r="A1537" s="0" t="s">
        <v>8307</v>
      </c>
      <c r="B1537" s="0" t="s">
        <v>8308</v>
      </c>
      <c r="C1537" s="0" t="str">
        <f t="shared" si="23"/>
        <v>FRMarne</v>
      </c>
    </row>
    <row r="1538">
      <c r="A1538" s="0" t="s">
        <v>8309</v>
      </c>
      <c r="B1538" s="0" t="s">
        <v>8310</v>
      </c>
      <c r="C1538" s="0" t="str">
        <f t="shared" si="23"/>
        <v>FRHaute-Marne</v>
      </c>
    </row>
    <row r="1539">
      <c r="A1539" s="0" t="s">
        <v>8311</v>
      </c>
      <c r="B1539" s="0" t="s">
        <v>8312</v>
      </c>
      <c r="C1539" s="0" t="str">
        <f ref="C1539:C1602" t="shared" si="24">LEFT(A1539,2)&amp;B1539</f>
        <v>FRMeurthe-et-Moselle</v>
      </c>
    </row>
    <row r="1540">
      <c r="A1540" s="0" t="s">
        <v>8313</v>
      </c>
      <c r="B1540" s="0" t="s">
        <v>8314</v>
      </c>
      <c r="C1540" s="0" t="str">
        <f t="shared" si="24"/>
        <v>FRMeuse</v>
      </c>
    </row>
    <row r="1541">
      <c r="A1541" s="0" t="s">
        <v>8315</v>
      </c>
      <c r="B1541" s="0" t="s">
        <v>8316</v>
      </c>
      <c r="C1541" s="0" t="str">
        <f t="shared" si="24"/>
        <v>FRMoselle</v>
      </c>
    </row>
    <row r="1542">
      <c r="A1542" s="0" t="s">
        <v>8317</v>
      </c>
      <c r="B1542" s="0" t="s">
        <v>8318</v>
      </c>
      <c r="C1542" s="0" t="str">
        <f t="shared" si="24"/>
        <v>FRBas-Rhin</v>
      </c>
    </row>
    <row r="1543">
      <c r="A1543" s="0" t="s">
        <v>8319</v>
      </c>
      <c r="B1543" s="0" t="s">
        <v>8320</v>
      </c>
      <c r="C1543" s="0" t="str">
        <f t="shared" si="24"/>
        <v>FRHaut-Rhin</v>
      </c>
    </row>
    <row r="1544">
      <c r="A1544" s="0" t="s">
        <v>8321</v>
      </c>
      <c r="B1544" s="0" t="s">
        <v>8322</v>
      </c>
      <c r="C1544" s="0" t="str">
        <f t="shared" si="24"/>
        <v>FRVosges</v>
      </c>
    </row>
    <row r="1545">
      <c r="A1545" s="0" t="s">
        <v>8323</v>
      </c>
      <c r="B1545" s="0" t="s">
        <v>8324</v>
      </c>
      <c r="C1545" s="0" t="str">
        <f t="shared" si="24"/>
        <v>FRHauts-de-France</v>
      </c>
    </row>
    <row r="1546">
      <c r="A1546" s="0" t="s">
        <v>8325</v>
      </c>
      <c r="B1546" s="0" t="s">
        <v>8326</v>
      </c>
      <c r="C1546" s="0" t="str">
        <f t="shared" si="24"/>
        <v>FRAisne</v>
      </c>
    </row>
    <row r="1547">
      <c r="A1547" s="0" t="s">
        <v>8327</v>
      </c>
      <c r="B1547" s="0" t="s">
        <v>6302</v>
      </c>
      <c r="C1547" s="0" t="str">
        <f t="shared" si="24"/>
        <v>FRNord</v>
      </c>
    </row>
    <row r="1548">
      <c r="A1548" s="0" t="s">
        <v>8328</v>
      </c>
      <c r="B1548" s="0" t="s">
        <v>8329</v>
      </c>
      <c r="C1548" s="0" t="str">
        <f t="shared" si="24"/>
        <v>FROise</v>
      </c>
    </row>
    <row r="1549">
      <c r="A1549" s="0" t="s">
        <v>8330</v>
      </c>
      <c r="B1549" s="0" t="s">
        <v>8331</v>
      </c>
      <c r="C1549" s="0" t="str">
        <f t="shared" si="24"/>
        <v>FRPas-de-Calais</v>
      </c>
    </row>
    <row r="1550">
      <c r="A1550" s="0" t="s">
        <v>8332</v>
      </c>
      <c r="B1550" s="0" t="s">
        <v>8333</v>
      </c>
      <c r="C1550" s="0" t="str">
        <f t="shared" si="24"/>
        <v>FRSomme</v>
      </c>
    </row>
    <row r="1551">
      <c r="A1551" s="0" t="s">
        <v>8334</v>
      </c>
      <c r="B1551" s="0" t="s">
        <v>8335</v>
      </c>
      <c r="C1551" s="0" t="str">
        <f t="shared" si="24"/>
        <v>FRÎle-de-France</v>
      </c>
    </row>
    <row r="1552">
      <c r="A1552" s="0" t="s">
        <v>8336</v>
      </c>
      <c r="B1552" s="0" t="s">
        <v>1515</v>
      </c>
      <c r="C1552" s="0" t="str">
        <f t="shared" si="24"/>
        <v>FRParis</v>
      </c>
    </row>
    <row r="1553">
      <c r="A1553" s="0" t="s">
        <v>8337</v>
      </c>
      <c r="B1553" s="0" t="s">
        <v>8338</v>
      </c>
      <c r="C1553" s="0" t="str">
        <f t="shared" si="24"/>
        <v>FRSeine-et-Marne</v>
      </c>
    </row>
    <row r="1554">
      <c r="A1554" s="0" t="s">
        <v>8339</v>
      </c>
      <c r="B1554" s="0" t="s">
        <v>8340</v>
      </c>
      <c r="C1554" s="0" t="str">
        <f t="shared" si="24"/>
        <v>FRYvelines</v>
      </c>
    </row>
    <row r="1555">
      <c r="A1555" s="0" t="s">
        <v>8341</v>
      </c>
      <c r="B1555" s="0" t="s">
        <v>8342</v>
      </c>
      <c r="C1555" s="0" t="str">
        <f t="shared" si="24"/>
        <v>FREssonne</v>
      </c>
    </row>
    <row r="1556">
      <c r="A1556" s="0" t="s">
        <v>8343</v>
      </c>
      <c r="B1556" s="0" t="s">
        <v>8344</v>
      </c>
      <c r="C1556" s="0" t="str">
        <f t="shared" si="24"/>
        <v>FRHauts-de-Seine</v>
      </c>
    </row>
    <row r="1557">
      <c r="A1557" s="0" t="s">
        <v>8345</v>
      </c>
      <c r="B1557" s="0" t="s">
        <v>8346</v>
      </c>
      <c r="C1557" s="0" t="str">
        <f t="shared" si="24"/>
        <v>FRSeine-Saint-Denis</v>
      </c>
    </row>
    <row r="1558">
      <c r="A1558" s="0" t="s">
        <v>8347</v>
      </c>
      <c r="B1558" s="0" t="s">
        <v>8348</v>
      </c>
      <c r="C1558" s="0" t="str">
        <f t="shared" si="24"/>
        <v>FRVal-de-Marne</v>
      </c>
    </row>
    <row r="1559">
      <c r="A1559" s="0" t="s">
        <v>8349</v>
      </c>
      <c r="B1559" s="0" t="s">
        <v>8350</v>
      </c>
      <c r="C1559" s="0" t="str">
        <f t="shared" si="24"/>
        <v>FRVal-d'Oise</v>
      </c>
    </row>
    <row r="1560">
      <c r="A1560" s="0" t="s">
        <v>8351</v>
      </c>
      <c r="B1560" s="0" t="s">
        <v>8352</v>
      </c>
      <c r="C1560" s="0" t="str">
        <f t="shared" si="24"/>
        <v>FRNouvelle-Aquitaine</v>
      </c>
    </row>
    <row r="1561">
      <c r="A1561" s="0" t="s">
        <v>8353</v>
      </c>
      <c r="B1561" s="0" t="s">
        <v>8354</v>
      </c>
      <c r="C1561" s="0" t="str">
        <f t="shared" si="24"/>
        <v>FRCharente</v>
      </c>
    </row>
    <row r="1562">
      <c r="A1562" s="0" t="s">
        <v>8355</v>
      </c>
      <c r="B1562" s="0" t="s">
        <v>8356</v>
      </c>
      <c r="C1562" s="0" t="str">
        <f t="shared" si="24"/>
        <v>FRCharente-Maritime</v>
      </c>
    </row>
    <row r="1563">
      <c r="A1563" s="0" t="s">
        <v>8357</v>
      </c>
      <c r="B1563" s="0" t="s">
        <v>8358</v>
      </c>
      <c r="C1563" s="0" t="str">
        <f t="shared" si="24"/>
        <v>FRCorrèze</v>
      </c>
    </row>
    <row r="1564">
      <c r="A1564" s="0" t="s">
        <v>8359</v>
      </c>
      <c r="B1564" s="0" t="s">
        <v>8360</v>
      </c>
      <c r="C1564" s="0" t="str">
        <f t="shared" si="24"/>
        <v>FRCreuse</v>
      </c>
    </row>
    <row r="1565">
      <c r="A1565" s="0" t="s">
        <v>8361</v>
      </c>
      <c r="B1565" s="0" t="s">
        <v>8362</v>
      </c>
      <c r="C1565" s="0" t="str">
        <f t="shared" si="24"/>
        <v>FRDordogne</v>
      </c>
    </row>
    <row r="1566">
      <c r="A1566" s="0" t="s">
        <v>8363</v>
      </c>
      <c r="B1566" s="0" t="s">
        <v>8364</v>
      </c>
      <c r="C1566" s="0" t="str">
        <f t="shared" si="24"/>
        <v>FRGironde</v>
      </c>
    </row>
    <row r="1567">
      <c r="A1567" s="0" t="s">
        <v>8365</v>
      </c>
      <c r="B1567" s="0" t="s">
        <v>8366</v>
      </c>
      <c r="C1567" s="0" t="str">
        <f t="shared" si="24"/>
        <v>FRLandes</v>
      </c>
    </row>
    <row r="1568">
      <c r="A1568" s="0" t="s">
        <v>8367</v>
      </c>
      <c r="B1568" s="0" t="s">
        <v>8368</v>
      </c>
      <c r="C1568" s="0" t="str">
        <f t="shared" si="24"/>
        <v>FRLot-et-Garonne</v>
      </c>
    </row>
    <row r="1569">
      <c r="A1569" s="0" t="s">
        <v>8369</v>
      </c>
      <c r="B1569" s="0" t="s">
        <v>8370</v>
      </c>
      <c r="C1569" s="0" t="str">
        <f t="shared" si="24"/>
        <v>FRPyrénées-Atlantiques</v>
      </c>
    </row>
    <row r="1570">
      <c r="A1570" s="0" t="s">
        <v>8371</v>
      </c>
      <c r="B1570" s="0" t="s">
        <v>8372</v>
      </c>
      <c r="C1570" s="0" t="str">
        <f t="shared" si="24"/>
        <v>FRDeux-Sèvres</v>
      </c>
    </row>
    <row r="1571">
      <c r="A1571" s="0" t="s">
        <v>8373</v>
      </c>
      <c r="B1571" s="0" t="s">
        <v>8374</v>
      </c>
      <c r="C1571" s="0" t="str">
        <f t="shared" si="24"/>
        <v>FRVienne</v>
      </c>
    </row>
    <row r="1572">
      <c r="A1572" s="0" t="s">
        <v>8375</v>
      </c>
      <c r="B1572" s="0" t="s">
        <v>8376</v>
      </c>
      <c r="C1572" s="0" t="str">
        <f t="shared" si="24"/>
        <v>FRHaute-Vienne</v>
      </c>
    </row>
    <row r="1573">
      <c r="A1573" s="0" t="s">
        <v>8377</v>
      </c>
      <c r="B1573" s="0" t="s">
        <v>1593</v>
      </c>
      <c r="C1573" s="0" t="str">
        <f t="shared" si="24"/>
        <v>FRNormandie</v>
      </c>
    </row>
    <row r="1574">
      <c r="A1574" s="0" t="s">
        <v>8378</v>
      </c>
      <c r="B1574" s="0" t="s">
        <v>8379</v>
      </c>
      <c r="C1574" s="0" t="str">
        <f t="shared" si="24"/>
        <v>FRCalvados</v>
      </c>
    </row>
    <row r="1575">
      <c r="A1575" s="0" t="s">
        <v>8380</v>
      </c>
      <c r="B1575" s="0" t="s">
        <v>8381</v>
      </c>
      <c r="C1575" s="0" t="str">
        <f t="shared" si="24"/>
        <v>FREure</v>
      </c>
    </row>
    <row r="1576">
      <c r="A1576" s="0" t="s">
        <v>8382</v>
      </c>
      <c r="B1576" s="0" t="s">
        <v>8383</v>
      </c>
      <c r="C1576" s="0" t="str">
        <f t="shared" si="24"/>
        <v>FRManche</v>
      </c>
    </row>
    <row r="1577">
      <c r="A1577" s="0" t="s">
        <v>8384</v>
      </c>
      <c r="B1577" s="0" t="s">
        <v>8385</v>
      </c>
      <c r="C1577" s="0" t="str">
        <f t="shared" si="24"/>
        <v>FROrne</v>
      </c>
    </row>
    <row r="1578">
      <c r="A1578" s="0" t="s">
        <v>8386</v>
      </c>
      <c r="B1578" s="0" t="s">
        <v>8387</v>
      </c>
      <c r="C1578" s="0" t="str">
        <f t="shared" si="24"/>
        <v>FRSeine-Maritime</v>
      </c>
    </row>
    <row r="1579">
      <c r="A1579" s="0" t="s">
        <v>8388</v>
      </c>
      <c r="B1579" s="0" t="s">
        <v>8389</v>
      </c>
      <c r="C1579" s="0" t="str">
        <f t="shared" si="24"/>
        <v>FROccitanie</v>
      </c>
    </row>
    <row r="1580">
      <c r="A1580" s="0" t="s">
        <v>8390</v>
      </c>
      <c r="B1580" s="0" t="s">
        <v>8391</v>
      </c>
      <c r="C1580" s="0" t="str">
        <f t="shared" si="24"/>
        <v>FRAriège</v>
      </c>
    </row>
    <row r="1581">
      <c r="A1581" s="0" t="s">
        <v>8392</v>
      </c>
      <c r="B1581" s="0" t="s">
        <v>8393</v>
      </c>
      <c r="C1581" s="0" t="str">
        <f t="shared" si="24"/>
        <v>FRAude</v>
      </c>
    </row>
    <row r="1582">
      <c r="A1582" s="0" t="s">
        <v>8394</v>
      </c>
      <c r="B1582" s="0" t="s">
        <v>8395</v>
      </c>
      <c r="C1582" s="0" t="str">
        <f t="shared" si="24"/>
        <v>FRAveyron</v>
      </c>
    </row>
    <row r="1583">
      <c r="A1583" s="0" t="s">
        <v>8396</v>
      </c>
      <c r="B1583" s="0" t="s">
        <v>8397</v>
      </c>
      <c r="C1583" s="0" t="str">
        <f t="shared" si="24"/>
        <v>FRGard</v>
      </c>
    </row>
    <row r="1584">
      <c r="A1584" s="0" t="s">
        <v>8398</v>
      </c>
      <c r="B1584" s="0" t="s">
        <v>8399</v>
      </c>
      <c r="C1584" s="0" t="str">
        <f t="shared" si="24"/>
        <v>FRHaute-Garonne</v>
      </c>
    </row>
    <row r="1585">
      <c r="A1585" s="0" t="s">
        <v>8400</v>
      </c>
      <c r="B1585" s="0" t="s">
        <v>8401</v>
      </c>
      <c r="C1585" s="0" t="str">
        <f t="shared" si="24"/>
        <v>FRGers</v>
      </c>
    </row>
    <row r="1586">
      <c r="A1586" s="0" t="s">
        <v>8402</v>
      </c>
      <c r="B1586" s="0" t="s">
        <v>8403</v>
      </c>
      <c r="C1586" s="0" t="str">
        <f t="shared" si="24"/>
        <v>FRHérault</v>
      </c>
    </row>
    <row r="1587">
      <c r="A1587" s="0" t="s">
        <v>8404</v>
      </c>
      <c r="B1587" s="0" t="s">
        <v>8405</v>
      </c>
      <c r="C1587" s="0" t="str">
        <f t="shared" si="24"/>
        <v>FRLot</v>
      </c>
    </row>
    <row r="1588">
      <c r="A1588" s="0" t="s">
        <v>8406</v>
      </c>
      <c r="B1588" s="0" t="s">
        <v>8407</v>
      </c>
      <c r="C1588" s="0" t="str">
        <f t="shared" si="24"/>
        <v>FRLozère</v>
      </c>
    </row>
    <row r="1589">
      <c r="A1589" s="0" t="s">
        <v>8408</v>
      </c>
      <c r="B1589" s="0" t="s">
        <v>8409</v>
      </c>
      <c r="C1589" s="0" t="str">
        <f t="shared" si="24"/>
        <v>FRHautes-Pyrénées</v>
      </c>
    </row>
    <row r="1590">
      <c r="A1590" s="0" t="s">
        <v>8410</v>
      </c>
      <c r="B1590" s="0" t="s">
        <v>8411</v>
      </c>
      <c r="C1590" s="0" t="str">
        <f t="shared" si="24"/>
        <v>FRPyrénées-Orientales</v>
      </c>
    </row>
    <row r="1591">
      <c r="A1591" s="0" t="s">
        <v>8412</v>
      </c>
      <c r="B1591" s="0" t="s">
        <v>8413</v>
      </c>
      <c r="C1591" s="0" t="str">
        <f t="shared" si="24"/>
        <v>FRTarn</v>
      </c>
    </row>
    <row r="1592">
      <c r="A1592" s="0" t="s">
        <v>8414</v>
      </c>
      <c r="B1592" s="0" t="s">
        <v>8415</v>
      </c>
      <c r="C1592" s="0" t="str">
        <f t="shared" si="24"/>
        <v>FRTarn-et-Garonne</v>
      </c>
    </row>
    <row r="1593">
      <c r="A1593" s="0" t="s">
        <v>8416</v>
      </c>
      <c r="B1593" s="0" t="s">
        <v>8417</v>
      </c>
      <c r="C1593" s="0" t="str">
        <f t="shared" si="24"/>
        <v>FRProvence-Alpes-Côte-d’Azur</v>
      </c>
    </row>
    <row r="1594">
      <c r="A1594" s="0" t="s">
        <v>8418</v>
      </c>
      <c r="B1594" s="0" t="s">
        <v>8419</v>
      </c>
      <c r="C1594" s="0" t="str">
        <f t="shared" si="24"/>
        <v>FRAlpes-de-Haute-Provence</v>
      </c>
    </row>
    <row r="1595">
      <c r="A1595" s="0" t="s">
        <v>8420</v>
      </c>
      <c r="B1595" s="0" t="s">
        <v>8421</v>
      </c>
      <c r="C1595" s="0" t="str">
        <f t="shared" si="24"/>
        <v>FRHautes-Alpes</v>
      </c>
    </row>
    <row r="1596">
      <c r="A1596" s="0" t="s">
        <v>8422</v>
      </c>
      <c r="B1596" s="0" t="s">
        <v>8423</v>
      </c>
      <c r="C1596" s="0" t="str">
        <f t="shared" si="24"/>
        <v>FRAlpes-Maritimes</v>
      </c>
    </row>
    <row r="1597">
      <c r="A1597" s="0" t="s">
        <v>8424</v>
      </c>
      <c r="B1597" s="0" t="s">
        <v>8425</v>
      </c>
      <c r="C1597" s="0" t="str">
        <f t="shared" si="24"/>
        <v>FRBouches-du-Rhône</v>
      </c>
    </row>
    <row r="1598">
      <c r="A1598" s="0" t="s">
        <v>8426</v>
      </c>
      <c r="B1598" s="0" t="s">
        <v>8427</v>
      </c>
      <c r="C1598" s="0" t="str">
        <f t="shared" si="24"/>
        <v>FRVar</v>
      </c>
    </row>
    <row r="1599">
      <c r="A1599" s="0" t="s">
        <v>8428</v>
      </c>
      <c r="B1599" s="0" t="s">
        <v>8429</v>
      </c>
      <c r="C1599" s="0" t="str">
        <f t="shared" si="24"/>
        <v>FRVaucluse</v>
      </c>
    </row>
    <row r="1600">
      <c r="A1600" s="0" t="s">
        <v>8430</v>
      </c>
      <c r="B1600" s="0" t="s">
        <v>8431</v>
      </c>
      <c r="C1600" s="0" t="str">
        <f t="shared" si="24"/>
        <v>FRPays-de-la-Loire</v>
      </c>
    </row>
    <row r="1601">
      <c r="A1601" s="0" t="s">
        <v>8432</v>
      </c>
      <c r="B1601" s="0" t="s">
        <v>8433</v>
      </c>
      <c r="C1601" s="0" t="str">
        <f t="shared" si="24"/>
        <v>FRLoire-Atlantique</v>
      </c>
    </row>
    <row r="1602">
      <c r="A1602" s="0" t="s">
        <v>8434</v>
      </c>
      <c r="B1602" s="0" t="s">
        <v>8435</v>
      </c>
      <c r="C1602" s="0" t="str">
        <f t="shared" si="24"/>
        <v>FRMaine-et-Loire</v>
      </c>
    </row>
    <row r="1603">
      <c r="A1603" s="0" t="s">
        <v>8436</v>
      </c>
      <c r="B1603" s="0" t="s">
        <v>8437</v>
      </c>
      <c r="C1603" s="0" t="str">
        <f ref="C1603:C1666" t="shared" si="25">LEFT(A1603,2)&amp;B1603</f>
        <v>FRMayenne</v>
      </c>
    </row>
    <row r="1604">
      <c r="A1604" s="0" t="s">
        <v>8438</v>
      </c>
      <c r="B1604" s="0" t="s">
        <v>8439</v>
      </c>
      <c r="C1604" s="0" t="str">
        <f t="shared" si="25"/>
        <v>FRSarthe</v>
      </c>
    </row>
    <row r="1605">
      <c r="A1605" s="0" t="s">
        <v>8440</v>
      </c>
      <c r="B1605" s="0" t="s">
        <v>8441</v>
      </c>
      <c r="C1605" s="0" t="str">
        <f t="shared" si="25"/>
        <v>FRVendée</v>
      </c>
    </row>
    <row r="1606">
      <c r="A1606" s="0" t="s">
        <v>8442</v>
      </c>
      <c r="B1606" s="0" t="s">
        <v>8443</v>
      </c>
      <c r="C1606" s="0" t="str">
        <f t="shared" si="25"/>
        <v>FRClipperton</v>
      </c>
    </row>
    <row r="1607">
      <c r="A1607" s="0" t="s">
        <v>8444</v>
      </c>
      <c r="B1607" s="0" t="s">
        <v>8445</v>
      </c>
      <c r="C1607" s="0" t="str">
        <f t="shared" si="25"/>
        <v>FRSaint-Barthélemy (see also separate country code entry under BL)</v>
      </c>
    </row>
    <row r="1608">
      <c r="A1608" s="0" t="s">
        <v>8446</v>
      </c>
      <c r="B1608" s="0" t="s">
        <v>8447</v>
      </c>
      <c r="C1608" s="0" t="str">
        <f t="shared" si="25"/>
        <v>FRGuyane (française) (see also separate country code entry under GF)</v>
      </c>
    </row>
    <row r="1609">
      <c r="A1609" s="0" t="s">
        <v>8448</v>
      </c>
      <c r="B1609" s="0" t="s">
        <v>8449</v>
      </c>
      <c r="C1609" s="0" t="str">
        <f t="shared" si="25"/>
        <v>FRSaint-Martin (see also separate country code entry under MF)</v>
      </c>
    </row>
    <row r="1610">
      <c r="A1610" s="0" t="s">
        <v>8450</v>
      </c>
      <c r="B1610" s="0" t="s">
        <v>8451</v>
      </c>
      <c r="C1610" s="0" t="str">
        <f t="shared" si="25"/>
        <v>FRMartinique (see also separate country code entry under MQ)</v>
      </c>
    </row>
    <row r="1611">
      <c r="A1611" s="0" t="s">
        <v>8452</v>
      </c>
      <c r="B1611" s="0" t="s">
        <v>8453</v>
      </c>
      <c r="C1611" s="0" t="str">
        <f t="shared" si="25"/>
        <v>FRNouvelle-Calédonie (see also separate country code entry under NC)</v>
      </c>
    </row>
    <row r="1612">
      <c r="A1612" s="0" t="s">
        <v>8454</v>
      </c>
      <c r="B1612" s="0" t="s">
        <v>8455</v>
      </c>
      <c r="C1612" s="0" t="str">
        <f t="shared" si="25"/>
        <v>FRPolynésie française (see also separate country code entry under PF)</v>
      </c>
    </row>
    <row r="1613">
      <c r="A1613" s="0" t="s">
        <v>8456</v>
      </c>
      <c r="B1613" s="0" t="s">
        <v>8457</v>
      </c>
      <c r="C1613" s="0" t="str">
        <f t="shared" si="25"/>
        <v>FRSaint-Pierre-et-Miquelon (see also separate country code entry under PM)</v>
      </c>
    </row>
    <row r="1614">
      <c r="A1614" s="0" t="s">
        <v>8458</v>
      </c>
      <c r="B1614" s="0" t="s">
        <v>8459</v>
      </c>
      <c r="C1614" s="0" t="str">
        <f t="shared" si="25"/>
        <v>FRTerres australes françaises (see also separate country code entry under TF)</v>
      </c>
    </row>
    <row r="1615">
      <c r="A1615" s="0" t="s">
        <v>8460</v>
      </c>
      <c r="B1615" s="0" t="s">
        <v>8461</v>
      </c>
      <c r="C1615" s="0" t="str">
        <f t="shared" si="25"/>
        <v>FRWallis-et-Futuna (see also separate country code entry under WF)</v>
      </c>
    </row>
    <row r="1616">
      <c r="A1616" s="0" t="s">
        <v>8462</v>
      </c>
      <c r="B1616" s="0" t="s">
        <v>8463</v>
      </c>
      <c r="C1616" s="0" t="str">
        <f t="shared" si="25"/>
        <v>FRGuadeloupe</v>
      </c>
    </row>
    <row r="1617">
      <c r="A1617" s="0" t="s">
        <v>8464</v>
      </c>
      <c r="B1617" s="0" t="s">
        <v>8465</v>
      </c>
      <c r="C1617" s="0" t="str">
        <f t="shared" si="25"/>
        <v>FRGuadeloupe (see also separate country code entry under GP)</v>
      </c>
    </row>
    <row r="1618">
      <c r="A1618" s="0" t="s">
        <v>8466</v>
      </c>
      <c r="B1618" s="0" t="s">
        <v>8467</v>
      </c>
      <c r="C1618" s="0" t="str">
        <f t="shared" si="25"/>
        <v>FRLa Réunion</v>
      </c>
    </row>
    <row r="1619">
      <c r="A1619" s="0" t="s">
        <v>8468</v>
      </c>
      <c r="B1619" s="0" t="s">
        <v>8469</v>
      </c>
      <c r="C1619" s="0" t="str">
        <f t="shared" si="25"/>
        <v>FRLa Réunion (see also separate country code entry under RE)</v>
      </c>
    </row>
    <row r="1620">
      <c r="A1620" s="0" t="s">
        <v>8470</v>
      </c>
      <c r="B1620" s="0" t="s">
        <v>8471</v>
      </c>
      <c r="C1620" s="0" t="str">
        <f t="shared" si="25"/>
        <v>FRMayotte</v>
      </c>
    </row>
    <row r="1621">
      <c r="A1621" s="0" t="s">
        <v>8472</v>
      </c>
      <c r="B1621" s="0" t="s">
        <v>8473</v>
      </c>
      <c r="C1621" s="0" t="str">
        <f t="shared" si="25"/>
        <v>FRMayotte (see also separate country code entry under YT)</v>
      </c>
    </row>
    <row r="1622">
      <c r="A1622" s="0" t="s">
        <v>8474</v>
      </c>
      <c r="B1622" s="0" t="s">
        <v>8475</v>
      </c>
      <c r="C1622" s="0" t="str">
        <f t="shared" si="25"/>
        <v>FRCorse</v>
      </c>
    </row>
    <row r="1623">
      <c r="A1623" s="0" t="s">
        <v>8476</v>
      </c>
      <c r="B1623" s="0" t="s">
        <v>8477</v>
      </c>
      <c r="C1623" s="0" t="str">
        <f t="shared" si="25"/>
        <v>FRCorse-du-Sud</v>
      </c>
    </row>
    <row r="1624">
      <c r="A1624" s="0" t="s">
        <v>8478</v>
      </c>
      <c r="B1624" s="0" t="s">
        <v>8479</v>
      </c>
      <c r="C1624" s="0" t="str">
        <f t="shared" si="25"/>
        <v>FRHaute-Corse</v>
      </c>
    </row>
    <row r="1625">
      <c r="A1625" s="0" t="s">
        <v>8480</v>
      </c>
      <c r="B1625" s="0" t="s">
        <v>8481</v>
      </c>
      <c r="C1625" s="0" t="str">
        <f t="shared" si="25"/>
        <v>GAEstuaire</v>
      </c>
    </row>
    <row r="1626">
      <c r="A1626" s="0" t="s">
        <v>8482</v>
      </c>
      <c r="B1626" s="0" t="s">
        <v>8483</v>
      </c>
      <c r="C1626" s="0" t="str">
        <f t="shared" si="25"/>
        <v>GAHaut-Ogooué</v>
      </c>
    </row>
    <row r="1627">
      <c r="A1627" s="0" t="s">
        <v>8484</v>
      </c>
      <c r="B1627" s="0" t="s">
        <v>8485</v>
      </c>
      <c r="C1627" s="0" t="str">
        <f t="shared" si="25"/>
        <v>GAMoyen-Ogooué</v>
      </c>
    </row>
    <row r="1628">
      <c r="A1628" s="0" t="s">
        <v>8486</v>
      </c>
      <c r="B1628" s="0" t="s">
        <v>8487</v>
      </c>
      <c r="C1628" s="0" t="str">
        <f t="shared" si="25"/>
        <v>GANgounié</v>
      </c>
    </row>
    <row r="1629">
      <c r="A1629" s="0" t="s">
        <v>8488</v>
      </c>
      <c r="B1629" s="0" t="s">
        <v>8489</v>
      </c>
      <c r="C1629" s="0" t="str">
        <f t="shared" si="25"/>
        <v>GANyanga</v>
      </c>
    </row>
    <row r="1630">
      <c r="A1630" s="0" t="s">
        <v>8490</v>
      </c>
      <c r="B1630" s="0" t="s">
        <v>8491</v>
      </c>
      <c r="C1630" s="0" t="str">
        <f t="shared" si="25"/>
        <v>GAOgooué-Ivindo</v>
      </c>
    </row>
    <row r="1631">
      <c r="A1631" s="0" t="s">
        <v>8492</v>
      </c>
      <c r="B1631" s="0" t="s">
        <v>8493</v>
      </c>
      <c r="C1631" s="0" t="str">
        <f t="shared" si="25"/>
        <v>GAOgooué-Lolo</v>
      </c>
    </row>
    <row r="1632">
      <c r="A1632" s="0" t="s">
        <v>8494</v>
      </c>
      <c r="B1632" s="0" t="s">
        <v>8495</v>
      </c>
      <c r="C1632" s="0" t="str">
        <f t="shared" si="25"/>
        <v>GAOgooué-Maritime</v>
      </c>
    </row>
    <row r="1633">
      <c r="A1633" s="0" t="s">
        <v>8496</v>
      </c>
      <c r="B1633" s="0" t="s">
        <v>8497</v>
      </c>
      <c r="C1633" s="0" t="str">
        <f t="shared" si="25"/>
        <v>GAWoleu-Ntem</v>
      </c>
    </row>
    <row r="1634">
      <c r="A1634" s="0" t="s">
        <v>8498</v>
      </c>
      <c r="B1634" s="0" t="s">
        <v>8499</v>
      </c>
      <c r="C1634" s="0" t="str">
        <f t="shared" si="25"/>
        <v>GBAberdeenshire</v>
      </c>
    </row>
    <row r="1635">
      <c r="A1635" s="0" t="s">
        <v>8500</v>
      </c>
      <c r="B1635" s="0" t="s">
        <v>8501</v>
      </c>
      <c r="C1635" s="0" t="str">
        <f t="shared" si="25"/>
        <v>GBAberdeen City</v>
      </c>
    </row>
    <row r="1636">
      <c r="A1636" s="0" t="s">
        <v>8502</v>
      </c>
      <c r="B1636" s="0" t="s">
        <v>8503</v>
      </c>
      <c r="C1636" s="0" t="str">
        <f t="shared" si="25"/>
        <v>GBArgyll and Bute</v>
      </c>
    </row>
    <row r="1637">
      <c r="A1637" s="0" t="s">
        <v>8504</v>
      </c>
      <c r="B1637" s="0" t="s">
        <v>8505</v>
      </c>
      <c r="C1637" s="0" t="str">
        <f t="shared" si="25"/>
        <v>GBAngus</v>
      </c>
    </row>
    <row r="1638">
      <c r="A1638" s="0" t="s">
        <v>8506</v>
      </c>
      <c r="B1638" s="0" t="s">
        <v>8507</v>
      </c>
      <c r="C1638" s="0" t="str">
        <f t="shared" si="25"/>
        <v>GBClackmannanshire</v>
      </c>
    </row>
    <row r="1639">
      <c r="A1639" s="0" t="s">
        <v>8508</v>
      </c>
      <c r="B1639" s="0" t="s">
        <v>8509</v>
      </c>
      <c r="C1639" s="0" t="str">
        <f t="shared" si="25"/>
        <v>GBDumfries and Galloway</v>
      </c>
    </row>
    <row r="1640">
      <c r="A1640" s="0" t="s">
        <v>8510</v>
      </c>
      <c r="B1640" s="0" t="s">
        <v>8511</v>
      </c>
      <c r="C1640" s="0" t="str">
        <f t="shared" si="25"/>
        <v>GBDundee City</v>
      </c>
    </row>
    <row r="1641">
      <c r="A1641" s="0" t="s">
        <v>8512</v>
      </c>
      <c r="B1641" s="0" t="s">
        <v>8513</v>
      </c>
      <c r="C1641" s="0" t="str">
        <f t="shared" si="25"/>
        <v>GBEast Ayrshire</v>
      </c>
    </row>
    <row r="1642">
      <c r="A1642" s="0" t="s">
        <v>8514</v>
      </c>
      <c r="B1642" s="0" t="s">
        <v>8515</v>
      </c>
      <c r="C1642" s="0" t="str">
        <f t="shared" si="25"/>
        <v>GBEdinburgh, City of</v>
      </c>
    </row>
    <row r="1643">
      <c r="A1643" s="0" t="s">
        <v>8516</v>
      </c>
      <c r="B1643" s="0" t="s">
        <v>8517</v>
      </c>
      <c r="C1643" s="0" t="str">
        <f t="shared" si="25"/>
        <v>GBEast Dunbartonshire</v>
      </c>
    </row>
    <row r="1644">
      <c r="A1644" s="0" t="s">
        <v>8518</v>
      </c>
      <c r="B1644" s="0" t="s">
        <v>8519</v>
      </c>
      <c r="C1644" s="0" t="str">
        <f t="shared" si="25"/>
        <v>GBEast Lothian</v>
      </c>
    </row>
    <row r="1645">
      <c r="A1645" s="0" t="s">
        <v>8520</v>
      </c>
      <c r="B1645" s="0" t="s">
        <v>8521</v>
      </c>
      <c r="C1645" s="0" t="str">
        <f t="shared" si="25"/>
        <v>GBEilean Siar</v>
      </c>
    </row>
    <row r="1646">
      <c r="A1646" s="0" t="s">
        <v>8522</v>
      </c>
      <c r="B1646" s="0" t="s">
        <v>8523</v>
      </c>
      <c r="C1646" s="0" t="str">
        <f t="shared" si="25"/>
        <v>GBEast Renfrewshire</v>
      </c>
    </row>
    <row r="1647">
      <c r="A1647" s="0" t="s">
        <v>8524</v>
      </c>
      <c r="B1647" s="0" t="s">
        <v>8525</v>
      </c>
      <c r="C1647" s="0" t="str">
        <f t="shared" si="25"/>
        <v>GBFalkirk</v>
      </c>
    </row>
    <row r="1648">
      <c r="A1648" s="0" t="s">
        <v>8526</v>
      </c>
      <c r="B1648" s="0" t="s">
        <v>8527</v>
      </c>
      <c r="C1648" s="0" t="str">
        <f t="shared" si="25"/>
        <v>GBFife</v>
      </c>
    </row>
    <row r="1649">
      <c r="A1649" s="0" t="s">
        <v>8528</v>
      </c>
      <c r="B1649" s="0" t="s">
        <v>8529</v>
      </c>
      <c r="C1649" s="0" t="str">
        <f t="shared" si="25"/>
        <v>GBGlasgow City</v>
      </c>
    </row>
    <row r="1650">
      <c r="A1650" s="0" t="s">
        <v>8530</v>
      </c>
      <c r="B1650" s="0" t="s">
        <v>8531</v>
      </c>
      <c r="C1650" s="0" t="str">
        <f t="shared" si="25"/>
        <v>GBHighland</v>
      </c>
    </row>
    <row r="1651">
      <c r="A1651" s="0" t="s">
        <v>8532</v>
      </c>
      <c r="B1651" s="0" t="s">
        <v>8533</v>
      </c>
      <c r="C1651" s="0" t="str">
        <f t="shared" si="25"/>
        <v>GBInverclyde</v>
      </c>
    </row>
    <row r="1652">
      <c r="A1652" s="0" t="s">
        <v>8534</v>
      </c>
      <c r="B1652" s="0" t="s">
        <v>8535</v>
      </c>
      <c r="C1652" s="0" t="str">
        <f t="shared" si="25"/>
        <v>GBMidlothian</v>
      </c>
    </row>
    <row r="1653">
      <c r="A1653" s="0" t="s">
        <v>8536</v>
      </c>
      <c r="B1653" s="0" t="s">
        <v>8537</v>
      </c>
      <c r="C1653" s="0" t="str">
        <f t="shared" si="25"/>
        <v>GBMoray</v>
      </c>
    </row>
    <row r="1654">
      <c r="A1654" s="0" t="s">
        <v>8538</v>
      </c>
      <c r="B1654" s="0" t="s">
        <v>8539</v>
      </c>
      <c r="C1654" s="0" t="str">
        <f t="shared" si="25"/>
        <v>GBNorth Ayrshire</v>
      </c>
    </row>
    <row r="1655">
      <c r="A1655" s="0" t="s">
        <v>8540</v>
      </c>
      <c r="B1655" s="0" t="s">
        <v>8541</v>
      </c>
      <c r="C1655" s="0" t="str">
        <f t="shared" si="25"/>
        <v>GBNorth Lanarkshire</v>
      </c>
    </row>
    <row r="1656">
      <c r="A1656" s="0" t="s">
        <v>8542</v>
      </c>
      <c r="B1656" s="0" t="s">
        <v>8543</v>
      </c>
      <c r="C1656" s="0" t="str">
        <f t="shared" si="25"/>
        <v>GBOrkney Islands</v>
      </c>
    </row>
    <row r="1657">
      <c r="A1657" s="0" t="s">
        <v>8544</v>
      </c>
      <c r="B1657" s="0" t="s">
        <v>8545</v>
      </c>
      <c r="C1657" s="0" t="str">
        <f t="shared" si="25"/>
        <v>GBPerth and Kinross</v>
      </c>
    </row>
    <row r="1658">
      <c r="A1658" s="0" t="s">
        <v>8546</v>
      </c>
      <c r="B1658" s="0" t="s">
        <v>8547</v>
      </c>
      <c r="C1658" s="0" t="str">
        <f t="shared" si="25"/>
        <v>GBRenfrewshire</v>
      </c>
    </row>
    <row r="1659">
      <c r="A1659" s="0" t="s">
        <v>8548</v>
      </c>
      <c r="B1659" s="0" t="s">
        <v>8549</v>
      </c>
      <c r="C1659" s="0" t="str">
        <f t="shared" si="25"/>
        <v>GBSouth Ayrshire</v>
      </c>
    </row>
    <row r="1660">
      <c r="A1660" s="0" t="s">
        <v>8550</v>
      </c>
      <c r="B1660" s="0" t="s">
        <v>8551</v>
      </c>
      <c r="C1660" s="0" t="str">
        <f t="shared" si="25"/>
        <v>GBScottish Borders, The</v>
      </c>
    </row>
    <row r="1661">
      <c r="A1661" s="0" t="s">
        <v>8552</v>
      </c>
      <c r="B1661" s="0" t="s">
        <v>8553</v>
      </c>
      <c r="C1661" s="0" t="str">
        <f t="shared" si="25"/>
        <v>GBSouth Lanarkshire</v>
      </c>
    </row>
    <row r="1662">
      <c r="A1662" s="0" t="s">
        <v>8554</v>
      </c>
      <c r="B1662" s="0" t="s">
        <v>8555</v>
      </c>
      <c r="C1662" s="0" t="str">
        <f t="shared" si="25"/>
        <v>GBStirling</v>
      </c>
    </row>
    <row r="1663">
      <c r="A1663" s="0" t="s">
        <v>8556</v>
      </c>
      <c r="B1663" s="0" t="s">
        <v>8557</v>
      </c>
      <c r="C1663" s="0" t="str">
        <f t="shared" si="25"/>
        <v>GBWest Dunbartonshire</v>
      </c>
    </row>
    <row r="1664">
      <c r="A1664" s="0" t="s">
        <v>8558</v>
      </c>
      <c r="B1664" s="0" t="s">
        <v>8559</v>
      </c>
      <c r="C1664" s="0" t="str">
        <f t="shared" si="25"/>
        <v>GBWest Lothian</v>
      </c>
    </row>
    <row r="1665">
      <c r="A1665" s="0" t="s">
        <v>8560</v>
      </c>
      <c r="B1665" s="0" t="s">
        <v>8561</v>
      </c>
      <c r="C1665" s="0" t="str">
        <f t="shared" si="25"/>
        <v>GBShetland Islands</v>
      </c>
    </row>
    <row r="1666">
      <c r="A1666" s="0" t="s">
        <v>8562</v>
      </c>
      <c r="B1666" s="0" t="s">
        <v>8563</v>
      </c>
      <c r="C1666" s="0" t="str">
        <f t="shared" si="25"/>
        <v>GBBuckinghamshire</v>
      </c>
    </row>
    <row r="1667">
      <c r="A1667" s="0" t="s">
        <v>8564</v>
      </c>
      <c r="B1667" s="0" t="s">
        <v>8565</v>
      </c>
      <c r="C1667" s="0" t="str">
        <f ref="C1667:C1730" t="shared" si="26">LEFT(A1667,2)&amp;B1667</f>
        <v>GBCambridgeshire</v>
      </c>
    </row>
    <row r="1668">
      <c r="A1668" s="0" t="s">
        <v>8566</v>
      </c>
      <c r="B1668" s="0" t="s">
        <v>8567</v>
      </c>
      <c r="C1668" s="0" t="str">
        <f t="shared" si="26"/>
        <v>GBCumbria</v>
      </c>
    </row>
    <row r="1669">
      <c r="A1669" s="0" t="s">
        <v>8568</v>
      </c>
      <c r="B1669" s="0" t="s">
        <v>8569</v>
      </c>
      <c r="C1669" s="0" t="str">
        <f t="shared" si="26"/>
        <v>GBDerbyshire</v>
      </c>
    </row>
    <row r="1670">
      <c r="A1670" s="0" t="s">
        <v>8570</v>
      </c>
      <c r="B1670" s="0" t="s">
        <v>8571</v>
      </c>
      <c r="C1670" s="0" t="str">
        <f t="shared" si="26"/>
        <v>GBDevon</v>
      </c>
    </row>
    <row r="1671">
      <c r="A1671" s="0" t="s">
        <v>8572</v>
      </c>
      <c r="B1671" s="0" t="s">
        <v>8573</v>
      </c>
      <c r="C1671" s="0" t="str">
        <f t="shared" si="26"/>
        <v>GBDorset</v>
      </c>
    </row>
    <row r="1672">
      <c r="A1672" s="0" t="s">
        <v>8574</v>
      </c>
      <c r="B1672" s="0" t="s">
        <v>8575</v>
      </c>
      <c r="C1672" s="0" t="str">
        <f t="shared" si="26"/>
        <v>GBEssex</v>
      </c>
    </row>
    <row r="1673">
      <c r="A1673" s="0" t="s">
        <v>8576</v>
      </c>
      <c r="B1673" s="0" t="s">
        <v>8577</v>
      </c>
      <c r="C1673" s="0" t="str">
        <f t="shared" si="26"/>
        <v>GBEast Sussex</v>
      </c>
    </row>
    <row r="1674">
      <c r="A1674" s="0" t="s">
        <v>8578</v>
      </c>
      <c r="B1674" s="0" t="s">
        <v>8579</v>
      </c>
      <c r="C1674" s="0" t="str">
        <f t="shared" si="26"/>
        <v>GBGloucestershire</v>
      </c>
    </row>
    <row r="1675">
      <c r="A1675" s="0" t="s">
        <v>8580</v>
      </c>
      <c r="B1675" s="0" t="s">
        <v>8581</v>
      </c>
      <c r="C1675" s="0" t="str">
        <f t="shared" si="26"/>
        <v>GBHampshire</v>
      </c>
    </row>
    <row r="1676">
      <c r="A1676" s="0" t="s">
        <v>8582</v>
      </c>
      <c r="B1676" s="0" t="s">
        <v>8583</v>
      </c>
      <c r="C1676" s="0" t="str">
        <f t="shared" si="26"/>
        <v>GBHertfordshire</v>
      </c>
    </row>
    <row r="1677">
      <c r="A1677" s="0" t="s">
        <v>8584</v>
      </c>
      <c r="B1677" s="0" t="s">
        <v>8585</v>
      </c>
      <c r="C1677" s="0" t="str">
        <f t="shared" si="26"/>
        <v>GBKent</v>
      </c>
    </row>
    <row r="1678">
      <c r="A1678" s="0" t="s">
        <v>8586</v>
      </c>
      <c r="B1678" s="0" t="s">
        <v>8587</v>
      </c>
      <c r="C1678" s="0" t="str">
        <f t="shared" si="26"/>
        <v>GBLancashire</v>
      </c>
    </row>
    <row r="1679">
      <c r="A1679" s="0" t="s">
        <v>8588</v>
      </c>
      <c r="B1679" s="0" t="s">
        <v>8589</v>
      </c>
      <c r="C1679" s="0" t="str">
        <f t="shared" si="26"/>
        <v>GBLeicestershire</v>
      </c>
    </row>
    <row r="1680">
      <c r="A1680" s="0" t="s">
        <v>8590</v>
      </c>
      <c r="B1680" s="0" t="s">
        <v>8591</v>
      </c>
      <c r="C1680" s="0" t="str">
        <f t="shared" si="26"/>
        <v>GBLincolnshire</v>
      </c>
    </row>
    <row r="1681">
      <c r="A1681" s="0" t="s">
        <v>8592</v>
      </c>
      <c r="B1681" s="0" t="s">
        <v>8593</v>
      </c>
      <c r="C1681" s="0" t="str">
        <f t="shared" si="26"/>
        <v>GBNorfolk</v>
      </c>
    </row>
    <row r="1682">
      <c r="A1682" s="0" t="s">
        <v>8594</v>
      </c>
      <c r="B1682" s="0" t="s">
        <v>8595</v>
      </c>
      <c r="C1682" s="0" t="str">
        <f t="shared" si="26"/>
        <v>GBNorthamptonshire</v>
      </c>
    </row>
    <row r="1683">
      <c r="A1683" s="0" t="s">
        <v>8596</v>
      </c>
      <c r="B1683" s="0" t="s">
        <v>8597</v>
      </c>
      <c r="C1683" s="0" t="str">
        <f t="shared" si="26"/>
        <v>GBNottinghamshire</v>
      </c>
    </row>
    <row r="1684">
      <c r="A1684" s="0" t="s">
        <v>8598</v>
      </c>
      <c r="B1684" s="0" t="s">
        <v>8599</v>
      </c>
      <c r="C1684" s="0" t="str">
        <f t="shared" si="26"/>
        <v>GBNorth Yorkshire</v>
      </c>
    </row>
    <row r="1685">
      <c r="A1685" s="0" t="s">
        <v>8600</v>
      </c>
      <c r="B1685" s="0" t="s">
        <v>8601</v>
      </c>
      <c r="C1685" s="0" t="str">
        <f t="shared" si="26"/>
        <v>GBOxfordshire</v>
      </c>
    </row>
    <row r="1686">
      <c r="A1686" s="0" t="s">
        <v>8602</v>
      </c>
      <c r="B1686" s="0" t="s">
        <v>8603</v>
      </c>
      <c r="C1686" s="0" t="str">
        <f t="shared" si="26"/>
        <v>GBSuffolk</v>
      </c>
    </row>
    <row r="1687">
      <c r="A1687" s="0" t="s">
        <v>8604</v>
      </c>
      <c r="B1687" s="0" t="s">
        <v>8605</v>
      </c>
      <c r="C1687" s="0" t="str">
        <f t="shared" si="26"/>
        <v>GBSomerset</v>
      </c>
    </row>
    <row r="1688">
      <c r="A1688" s="0" t="s">
        <v>8606</v>
      </c>
      <c r="B1688" s="0" t="s">
        <v>8607</v>
      </c>
      <c r="C1688" s="0" t="str">
        <f t="shared" si="26"/>
        <v>GBSurrey</v>
      </c>
    </row>
    <row r="1689">
      <c r="A1689" s="0" t="s">
        <v>8608</v>
      </c>
      <c r="B1689" s="0" t="s">
        <v>8609</v>
      </c>
      <c r="C1689" s="0" t="str">
        <f t="shared" si="26"/>
        <v>GBStaffordshire</v>
      </c>
    </row>
    <row r="1690">
      <c r="A1690" s="0" t="s">
        <v>8610</v>
      </c>
      <c r="B1690" s="0" t="s">
        <v>8611</v>
      </c>
      <c r="C1690" s="0" t="str">
        <f t="shared" si="26"/>
        <v>GBWarwickshire</v>
      </c>
    </row>
    <row r="1691">
      <c r="A1691" s="0" t="s">
        <v>8612</v>
      </c>
      <c r="B1691" s="0" t="s">
        <v>8613</v>
      </c>
      <c r="C1691" s="0" t="str">
        <f t="shared" si="26"/>
        <v>GBWorcestershire</v>
      </c>
    </row>
    <row r="1692">
      <c r="A1692" s="0" t="s">
        <v>8614</v>
      </c>
      <c r="B1692" s="0" t="s">
        <v>8615</v>
      </c>
      <c r="C1692" s="0" t="str">
        <f t="shared" si="26"/>
        <v>GBWest Sussex</v>
      </c>
    </row>
    <row r="1693">
      <c r="A1693" s="0" t="s">
        <v>8616</v>
      </c>
      <c r="B1693" s="0" t="s">
        <v>8617</v>
      </c>
      <c r="C1693" s="0" t="str">
        <f t="shared" si="26"/>
        <v>GBArmagh City, Banbridge and Craigavon</v>
      </c>
    </row>
    <row r="1694">
      <c r="A1694" s="0" t="s">
        <v>8618</v>
      </c>
      <c r="B1694" s="0" t="s">
        <v>8619</v>
      </c>
      <c r="C1694" s="0" t="str">
        <f t="shared" si="26"/>
        <v>GBArds and North Down</v>
      </c>
    </row>
    <row r="1695">
      <c r="A1695" s="0" t="s">
        <v>8620</v>
      </c>
      <c r="B1695" s="0" t="s">
        <v>8621</v>
      </c>
      <c r="C1695" s="0" t="str">
        <f t="shared" si="26"/>
        <v>GBAntrim and Newtownabbey</v>
      </c>
    </row>
    <row r="1696">
      <c r="A1696" s="0" t="s">
        <v>8622</v>
      </c>
      <c r="B1696" s="0" t="s">
        <v>8623</v>
      </c>
      <c r="C1696" s="0" t="str">
        <f t="shared" si="26"/>
        <v>GBBelfast</v>
      </c>
    </row>
    <row r="1697">
      <c r="A1697" s="0" t="s">
        <v>8624</v>
      </c>
      <c r="B1697" s="0" t="s">
        <v>8625</v>
      </c>
      <c r="C1697" s="0" t="str">
        <f t="shared" si="26"/>
        <v>GBCauseway Coast and Glens</v>
      </c>
    </row>
    <row r="1698">
      <c r="A1698" s="0" t="s">
        <v>8626</v>
      </c>
      <c r="B1698" s="0" t="s">
        <v>8627</v>
      </c>
      <c r="C1698" s="0" t="str">
        <f t="shared" si="26"/>
        <v>GBDerry City and Strabane</v>
      </c>
    </row>
    <row r="1699">
      <c r="A1699" s="0" t="s">
        <v>8628</v>
      </c>
      <c r="B1699" s="0" t="s">
        <v>8629</v>
      </c>
      <c r="C1699" s="0" t="str">
        <f t="shared" si="26"/>
        <v>GBFermanagh and Omagh</v>
      </c>
    </row>
    <row r="1700">
      <c r="A1700" s="0" t="s">
        <v>8630</v>
      </c>
      <c r="B1700" s="0" t="s">
        <v>8631</v>
      </c>
      <c r="C1700" s="0" t="str">
        <f t="shared" si="26"/>
        <v>GBLisburn and Castlereagh</v>
      </c>
    </row>
    <row r="1701">
      <c r="A1701" s="0" t="s">
        <v>8632</v>
      </c>
      <c r="B1701" s="0" t="s">
        <v>8633</v>
      </c>
      <c r="C1701" s="0" t="str">
        <f t="shared" si="26"/>
        <v>GBMid and East Antrim</v>
      </c>
    </row>
    <row r="1702">
      <c r="A1702" s="0" t="s">
        <v>8634</v>
      </c>
      <c r="B1702" s="0" t="s">
        <v>8635</v>
      </c>
      <c r="C1702" s="0" t="str">
        <f t="shared" si="26"/>
        <v>GBMid Ulster</v>
      </c>
    </row>
    <row r="1703">
      <c r="A1703" s="0" t="s">
        <v>8636</v>
      </c>
      <c r="B1703" s="0" t="s">
        <v>8637</v>
      </c>
      <c r="C1703" s="0" t="str">
        <f t="shared" si="26"/>
        <v>GBNewry, Mourne and Down</v>
      </c>
    </row>
    <row r="1704">
      <c r="A1704" s="0" t="s">
        <v>8638</v>
      </c>
      <c r="B1704" s="0" t="s">
        <v>8639</v>
      </c>
      <c r="C1704" s="0" t="str">
        <f t="shared" si="26"/>
        <v>GBIsle of Anglesey [Sir Ynys Môn GB-YNM]</v>
      </c>
    </row>
    <row r="1705">
      <c r="A1705" s="0" t="s">
        <v>8640</v>
      </c>
      <c r="B1705" s="0" t="s">
        <v>8641</v>
      </c>
      <c r="C1705" s="0" t="str">
        <f t="shared" si="26"/>
        <v>GBBath and North East Somerset</v>
      </c>
    </row>
    <row r="1706">
      <c r="A1706" s="0" t="s">
        <v>8642</v>
      </c>
      <c r="B1706" s="0" t="s">
        <v>8643</v>
      </c>
      <c r="C1706" s="0" t="str">
        <f t="shared" si="26"/>
        <v>GBBlackburn with Darwen</v>
      </c>
    </row>
    <row r="1707">
      <c r="A1707" s="0" t="s">
        <v>8644</v>
      </c>
      <c r="B1707" s="0" t="s">
        <v>8645</v>
      </c>
      <c r="C1707" s="0" t="str">
        <f t="shared" si="26"/>
        <v>GBBedford</v>
      </c>
    </row>
    <row r="1708">
      <c r="A1708" s="0" t="s">
        <v>8646</v>
      </c>
      <c r="B1708" s="0" t="s">
        <v>8647</v>
      </c>
      <c r="C1708" s="0" t="str">
        <f t="shared" si="26"/>
        <v>GBBridgend [Pen-y-bont ar Ogwr GB-POG]</v>
      </c>
    </row>
    <row r="1709">
      <c r="A1709" s="0" t="s">
        <v>8648</v>
      </c>
      <c r="B1709" s="0" t="s">
        <v>8649</v>
      </c>
      <c r="C1709" s="0" t="str">
        <f t="shared" si="26"/>
        <v>GBBlaenau Gwent</v>
      </c>
    </row>
    <row r="1710">
      <c r="A1710" s="0" t="s">
        <v>8650</v>
      </c>
      <c r="B1710" s="0" t="s">
        <v>8651</v>
      </c>
      <c r="C1710" s="0" t="str">
        <f t="shared" si="26"/>
        <v>GBBournemouth</v>
      </c>
    </row>
    <row r="1711">
      <c r="A1711" s="0" t="s">
        <v>8652</v>
      </c>
      <c r="B1711" s="0" t="s">
        <v>8653</v>
      </c>
      <c r="C1711" s="0" t="str">
        <f t="shared" si="26"/>
        <v>GBBrighton and Hove</v>
      </c>
    </row>
    <row r="1712">
      <c r="A1712" s="0" t="s">
        <v>8654</v>
      </c>
      <c r="B1712" s="0" t="s">
        <v>8655</v>
      </c>
      <c r="C1712" s="0" t="str">
        <f t="shared" si="26"/>
        <v>GBBlackpool</v>
      </c>
    </row>
    <row r="1713">
      <c r="A1713" s="0" t="s">
        <v>8656</v>
      </c>
      <c r="B1713" s="0" t="s">
        <v>8657</v>
      </c>
      <c r="C1713" s="0" t="str">
        <f t="shared" si="26"/>
        <v>GBBracknell Forest</v>
      </c>
    </row>
    <row r="1714">
      <c r="A1714" s="0" t="s">
        <v>8658</v>
      </c>
      <c r="B1714" s="0" t="s">
        <v>8659</v>
      </c>
      <c r="C1714" s="0" t="str">
        <f t="shared" si="26"/>
        <v>GBBristol, City of</v>
      </c>
    </row>
    <row r="1715">
      <c r="A1715" s="0" t="s">
        <v>8660</v>
      </c>
      <c r="B1715" s="0" t="s">
        <v>8661</v>
      </c>
      <c r="C1715" s="0" t="str">
        <f t="shared" si="26"/>
        <v>GBCaerphilly [Caerffili GB-CAF]</v>
      </c>
    </row>
    <row r="1716">
      <c r="A1716" s="0" t="s">
        <v>8662</v>
      </c>
      <c r="B1716" s="0" t="s">
        <v>8663</v>
      </c>
      <c r="C1716" s="0" t="str">
        <f t="shared" si="26"/>
        <v>GBCentral Bedfordshire</v>
      </c>
    </row>
    <row r="1717">
      <c r="A1717" s="0" t="s">
        <v>8664</v>
      </c>
      <c r="B1717" s="0" t="s">
        <v>8665</v>
      </c>
      <c r="C1717" s="0" t="str">
        <f t="shared" si="26"/>
        <v>GBCeredigion [Sir Ceredigion]</v>
      </c>
    </row>
    <row r="1718">
      <c r="A1718" s="0" t="s">
        <v>8666</v>
      </c>
      <c r="B1718" s="0" t="s">
        <v>8667</v>
      </c>
      <c r="C1718" s="0" t="str">
        <f t="shared" si="26"/>
        <v>GBCheshire East</v>
      </c>
    </row>
    <row r="1719">
      <c r="A1719" s="0" t="s">
        <v>8668</v>
      </c>
      <c r="B1719" s="0" t="s">
        <v>8669</v>
      </c>
      <c r="C1719" s="0" t="str">
        <f t="shared" si="26"/>
        <v>GBCheshire West and Chester</v>
      </c>
    </row>
    <row r="1720">
      <c r="A1720" s="0" t="s">
        <v>8670</v>
      </c>
      <c r="B1720" s="0" t="s">
        <v>8671</v>
      </c>
      <c r="C1720" s="0" t="str">
        <f t="shared" si="26"/>
        <v>GBCarmarthenshire [Sir Gaerfyrddin GB-GFY]</v>
      </c>
    </row>
    <row r="1721">
      <c r="A1721" s="0" t="s">
        <v>8672</v>
      </c>
      <c r="B1721" s="0" t="s">
        <v>8673</v>
      </c>
      <c r="C1721" s="0" t="str">
        <f t="shared" si="26"/>
        <v>GBCornwall</v>
      </c>
    </row>
    <row r="1722">
      <c r="A1722" s="0" t="s">
        <v>8674</v>
      </c>
      <c r="B1722" s="0" t="s">
        <v>8675</v>
      </c>
      <c r="C1722" s="0" t="str">
        <f t="shared" si="26"/>
        <v>GBCardiff [Caerdydd GB-CRD]</v>
      </c>
    </row>
    <row r="1723">
      <c r="A1723" s="0" t="s">
        <v>8676</v>
      </c>
      <c r="B1723" s="0" t="s">
        <v>8677</v>
      </c>
      <c r="C1723" s="0" t="str">
        <f t="shared" si="26"/>
        <v>GBConwy</v>
      </c>
    </row>
    <row r="1724">
      <c r="A1724" s="0" t="s">
        <v>8678</v>
      </c>
      <c r="B1724" s="0" t="s">
        <v>8679</v>
      </c>
      <c r="C1724" s="0" t="str">
        <f t="shared" si="26"/>
        <v>GBDarlington</v>
      </c>
    </row>
    <row r="1725">
      <c r="A1725" s="0" t="s">
        <v>8680</v>
      </c>
      <c r="B1725" s="0" t="s">
        <v>8681</v>
      </c>
      <c r="C1725" s="0" t="str">
        <f t="shared" si="26"/>
        <v>GBDenbighshire [Sir Ddinbych GB-DDB]</v>
      </c>
    </row>
    <row r="1726">
      <c r="A1726" s="0" t="s">
        <v>8682</v>
      </c>
      <c r="B1726" s="0" t="s">
        <v>8683</v>
      </c>
      <c r="C1726" s="0" t="str">
        <f t="shared" si="26"/>
        <v>GBDerby</v>
      </c>
    </row>
    <row r="1727">
      <c r="A1727" s="0" t="s">
        <v>8684</v>
      </c>
      <c r="B1727" s="0" t="s">
        <v>8685</v>
      </c>
      <c r="C1727" s="0" t="str">
        <f t="shared" si="26"/>
        <v>GBDurham County</v>
      </c>
    </row>
    <row r="1728">
      <c r="A1728" s="0" t="s">
        <v>8686</v>
      </c>
      <c r="B1728" s="0" t="s">
        <v>8687</v>
      </c>
      <c r="C1728" s="0" t="str">
        <f t="shared" si="26"/>
        <v>GBEast Riding of Yorkshire</v>
      </c>
    </row>
    <row r="1729">
      <c r="A1729" s="0" t="s">
        <v>8688</v>
      </c>
      <c r="B1729" s="0" t="s">
        <v>8689</v>
      </c>
      <c r="C1729" s="0" t="str">
        <f t="shared" si="26"/>
        <v>GBFlintshire [Sir y Fflint GB-FFL]</v>
      </c>
    </row>
    <row r="1730">
      <c r="A1730" s="0" t="s">
        <v>8690</v>
      </c>
      <c r="B1730" s="0" t="s">
        <v>8691</v>
      </c>
      <c r="C1730" s="0" t="str">
        <f t="shared" si="26"/>
        <v>GBGwynedd</v>
      </c>
    </row>
    <row r="1731">
      <c r="A1731" s="0" t="s">
        <v>8692</v>
      </c>
      <c r="B1731" s="0" t="s">
        <v>8693</v>
      </c>
      <c r="C1731" s="0" t="str">
        <f ref="C1731:C1794" t="shared" si="27">LEFT(A1731,2)&amp;B1731</f>
        <v>GBHalton</v>
      </c>
    </row>
    <row r="1732">
      <c r="A1732" s="0" t="s">
        <v>8694</v>
      </c>
      <c r="B1732" s="0" t="s">
        <v>8695</v>
      </c>
      <c r="C1732" s="0" t="str">
        <f t="shared" si="27"/>
        <v>GBHerefordshire</v>
      </c>
    </row>
    <row r="1733">
      <c r="A1733" s="0" t="s">
        <v>8696</v>
      </c>
      <c r="B1733" s="0" t="s">
        <v>8697</v>
      </c>
      <c r="C1733" s="0" t="str">
        <f t="shared" si="27"/>
        <v>GBHartlepool</v>
      </c>
    </row>
    <row r="1734">
      <c r="A1734" s="0" t="s">
        <v>8698</v>
      </c>
      <c r="B1734" s="0" t="s">
        <v>8699</v>
      </c>
      <c r="C1734" s="0" t="str">
        <f t="shared" si="27"/>
        <v>GBIsles of Scilly</v>
      </c>
    </row>
    <row r="1735">
      <c r="A1735" s="0" t="s">
        <v>8700</v>
      </c>
      <c r="B1735" s="0" t="s">
        <v>8701</v>
      </c>
      <c r="C1735" s="0" t="str">
        <f t="shared" si="27"/>
        <v>GBIsle of Wight</v>
      </c>
    </row>
    <row r="1736">
      <c r="A1736" s="0" t="s">
        <v>8702</v>
      </c>
      <c r="B1736" s="0" t="s">
        <v>8703</v>
      </c>
      <c r="C1736" s="0" t="str">
        <f t="shared" si="27"/>
        <v>GBKingston upon Hull</v>
      </c>
    </row>
    <row r="1737">
      <c r="A1737" s="0" t="s">
        <v>8704</v>
      </c>
      <c r="B1737" s="0" t="s">
        <v>8705</v>
      </c>
      <c r="C1737" s="0" t="str">
        <f t="shared" si="27"/>
        <v>GBLeicester</v>
      </c>
    </row>
    <row r="1738">
      <c r="A1738" s="0" t="s">
        <v>8706</v>
      </c>
      <c r="B1738" s="0" t="s">
        <v>8707</v>
      </c>
      <c r="C1738" s="0" t="str">
        <f t="shared" si="27"/>
        <v>GBLuton</v>
      </c>
    </row>
    <row r="1739">
      <c r="A1739" s="0" t="s">
        <v>8708</v>
      </c>
      <c r="B1739" s="0" t="s">
        <v>8709</v>
      </c>
      <c r="C1739" s="0" t="str">
        <f t="shared" si="27"/>
        <v>GBMiddlesbrough</v>
      </c>
    </row>
    <row r="1740">
      <c r="A1740" s="0" t="s">
        <v>8710</v>
      </c>
      <c r="B1740" s="0" t="s">
        <v>8711</v>
      </c>
      <c r="C1740" s="0" t="str">
        <f t="shared" si="27"/>
        <v>GBMedway</v>
      </c>
    </row>
    <row r="1741">
      <c r="A1741" s="0" t="s">
        <v>8712</v>
      </c>
      <c r="B1741" s="0" t="s">
        <v>8713</v>
      </c>
      <c r="C1741" s="0" t="str">
        <f t="shared" si="27"/>
        <v>GBMilton Keynes</v>
      </c>
    </row>
    <row r="1742">
      <c r="A1742" s="0" t="s">
        <v>8714</v>
      </c>
      <c r="B1742" s="0" t="s">
        <v>8715</v>
      </c>
      <c r="C1742" s="0" t="str">
        <f t="shared" si="27"/>
        <v>GBMonmouthshire [Sir Fynwy GB-FYN]</v>
      </c>
    </row>
    <row r="1743">
      <c r="A1743" s="0" t="s">
        <v>8716</v>
      </c>
      <c r="B1743" s="0" t="s">
        <v>8717</v>
      </c>
      <c r="C1743" s="0" t="str">
        <f t="shared" si="27"/>
        <v>GBMerthyr Tydfil [Merthyr Tudful GB-MTU]</v>
      </c>
    </row>
    <row r="1744">
      <c r="A1744" s="0" t="s">
        <v>8718</v>
      </c>
      <c r="B1744" s="0" t="s">
        <v>8719</v>
      </c>
      <c r="C1744" s="0" t="str">
        <f t="shared" si="27"/>
        <v>GBNorthumberland</v>
      </c>
    </row>
    <row r="1745">
      <c r="A1745" s="0" t="s">
        <v>8720</v>
      </c>
      <c r="B1745" s="0" t="s">
        <v>8721</v>
      </c>
      <c r="C1745" s="0" t="str">
        <f t="shared" si="27"/>
        <v>GBNorth East Lincolnshire</v>
      </c>
    </row>
    <row r="1746">
      <c r="A1746" s="0" t="s">
        <v>8722</v>
      </c>
      <c r="B1746" s="0" t="s">
        <v>8723</v>
      </c>
      <c r="C1746" s="0" t="str">
        <f t="shared" si="27"/>
        <v>GBNottingham</v>
      </c>
    </row>
    <row r="1747">
      <c r="A1747" s="0" t="s">
        <v>8724</v>
      </c>
      <c r="B1747" s="0" t="s">
        <v>8725</v>
      </c>
      <c r="C1747" s="0" t="str">
        <f t="shared" si="27"/>
        <v>GBNorth Lincolnshire</v>
      </c>
    </row>
    <row r="1748">
      <c r="A1748" s="0" t="s">
        <v>8726</v>
      </c>
      <c r="B1748" s="0" t="s">
        <v>8727</v>
      </c>
      <c r="C1748" s="0" t="str">
        <f t="shared" si="27"/>
        <v>GBNorth Somerset</v>
      </c>
    </row>
    <row r="1749">
      <c r="A1749" s="0" t="s">
        <v>8728</v>
      </c>
      <c r="B1749" s="0" t="s">
        <v>8729</v>
      </c>
      <c r="C1749" s="0" t="str">
        <f t="shared" si="27"/>
        <v>GBNeath Port Talbot [Castell-nedd Port Talbot GB-CTL]</v>
      </c>
    </row>
    <row r="1750">
      <c r="A1750" s="0" t="s">
        <v>8730</v>
      </c>
      <c r="B1750" s="0" t="s">
        <v>8731</v>
      </c>
      <c r="C1750" s="0" t="str">
        <f t="shared" si="27"/>
        <v>GBNewport [Casnewydd GB-CNW]</v>
      </c>
    </row>
    <row r="1751">
      <c r="A1751" s="0" t="s">
        <v>8732</v>
      </c>
      <c r="B1751" s="0" t="s">
        <v>8733</v>
      </c>
      <c r="C1751" s="0" t="str">
        <f t="shared" si="27"/>
        <v>GBPembrokeshire [Sir Benfro GB-BNF]</v>
      </c>
    </row>
    <row r="1752">
      <c r="A1752" s="0" t="s">
        <v>8734</v>
      </c>
      <c r="B1752" s="0" t="s">
        <v>8735</v>
      </c>
      <c r="C1752" s="0" t="str">
        <f t="shared" si="27"/>
        <v>GBPlymouth</v>
      </c>
    </row>
    <row r="1753">
      <c r="A1753" s="0" t="s">
        <v>8736</v>
      </c>
      <c r="B1753" s="0" t="s">
        <v>8737</v>
      </c>
      <c r="C1753" s="0" t="str">
        <f t="shared" si="27"/>
        <v>GBPoole</v>
      </c>
    </row>
    <row r="1754">
      <c r="A1754" s="0" t="s">
        <v>8738</v>
      </c>
      <c r="B1754" s="0" t="s">
        <v>8739</v>
      </c>
      <c r="C1754" s="0" t="str">
        <f t="shared" si="27"/>
        <v>GBPortsmouth</v>
      </c>
    </row>
    <row r="1755">
      <c r="A1755" s="0" t="s">
        <v>8740</v>
      </c>
      <c r="B1755" s="0" t="s">
        <v>8741</v>
      </c>
      <c r="C1755" s="0" t="str">
        <f t="shared" si="27"/>
        <v>GBPowys</v>
      </c>
    </row>
    <row r="1756">
      <c r="A1756" s="0" t="s">
        <v>8742</v>
      </c>
      <c r="B1756" s="0" t="s">
        <v>8743</v>
      </c>
      <c r="C1756" s="0" t="str">
        <f t="shared" si="27"/>
        <v>GBPeterborough</v>
      </c>
    </row>
    <row r="1757">
      <c r="A1757" s="0" t="s">
        <v>8744</v>
      </c>
      <c r="B1757" s="0" t="s">
        <v>8745</v>
      </c>
      <c r="C1757" s="0" t="str">
        <f t="shared" si="27"/>
        <v>GBRedcar and Cleveland</v>
      </c>
    </row>
    <row r="1758">
      <c r="A1758" s="0" t="s">
        <v>8746</v>
      </c>
      <c r="B1758" s="0" t="s">
        <v>8747</v>
      </c>
      <c r="C1758" s="0" t="str">
        <f t="shared" si="27"/>
        <v>GBRhondda, Cynon, Taff [Rhondda, Cynon,Taf]</v>
      </c>
    </row>
    <row r="1759">
      <c r="A1759" s="0" t="s">
        <v>8748</v>
      </c>
      <c r="B1759" s="0" t="s">
        <v>8749</v>
      </c>
      <c r="C1759" s="0" t="str">
        <f t="shared" si="27"/>
        <v>GBReading</v>
      </c>
    </row>
    <row r="1760">
      <c r="A1760" s="0" t="s">
        <v>8750</v>
      </c>
      <c r="B1760" s="0" t="s">
        <v>8751</v>
      </c>
      <c r="C1760" s="0" t="str">
        <f t="shared" si="27"/>
        <v>GBRutland</v>
      </c>
    </row>
    <row r="1761">
      <c r="A1761" s="0" t="s">
        <v>8752</v>
      </c>
      <c r="B1761" s="0" t="s">
        <v>8753</v>
      </c>
      <c r="C1761" s="0" t="str">
        <f t="shared" si="27"/>
        <v>GBSouth Gloucestershire</v>
      </c>
    </row>
    <row r="1762">
      <c r="A1762" s="0" t="s">
        <v>8754</v>
      </c>
      <c r="B1762" s="0" t="s">
        <v>8755</v>
      </c>
      <c r="C1762" s="0" t="str">
        <f t="shared" si="27"/>
        <v>GBShropshire</v>
      </c>
    </row>
    <row r="1763">
      <c r="A1763" s="0" t="s">
        <v>8756</v>
      </c>
      <c r="B1763" s="0" t="s">
        <v>8757</v>
      </c>
      <c r="C1763" s="0" t="str">
        <f t="shared" si="27"/>
        <v>GBSlough</v>
      </c>
    </row>
    <row r="1764">
      <c r="A1764" s="0" t="s">
        <v>8758</v>
      </c>
      <c r="B1764" s="0" t="s">
        <v>8759</v>
      </c>
      <c r="C1764" s="0" t="str">
        <f t="shared" si="27"/>
        <v>GBSouthend-on-Sea</v>
      </c>
    </row>
    <row r="1765">
      <c r="A1765" s="0" t="s">
        <v>8760</v>
      </c>
      <c r="B1765" s="0" t="s">
        <v>8761</v>
      </c>
      <c r="C1765" s="0" t="str">
        <f t="shared" si="27"/>
        <v>GBStoke-on-Trent</v>
      </c>
    </row>
    <row r="1766">
      <c r="A1766" s="0" t="s">
        <v>8762</v>
      </c>
      <c r="B1766" s="0" t="s">
        <v>8763</v>
      </c>
      <c r="C1766" s="0" t="str">
        <f t="shared" si="27"/>
        <v>GBSouthampton</v>
      </c>
    </row>
    <row r="1767">
      <c r="A1767" s="0" t="s">
        <v>8764</v>
      </c>
      <c r="B1767" s="0" t="s">
        <v>8765</v>
      </c>
      <c r="C1767" s="0" t="str">
        <f t="shared" si="27"/>
        <v>GBStockton-on-Tees</v>
      </c>
    </row>
    <row r="1768">
      <c r="A1768" s="0" t="s">
        <v>8766</v>
      </c>
      <c r="B1768" s="0" t="s">
        <v>8767</v>
      </c>
      <c r="C1768" s="0" t="str">
        <f t="shared" si="27"/>
        <v>GBSwansea [Abertawe GB-ATA]</v>
      </c>
    </row>
    <row r="1769">
      <c r="A1769" s="0" t="s">
        <v>8768</v>
      </c>
      <c r="B1769" s="0" t="s">
        <v>8769</v>
      </c>
      <c r="C1769" s="0" t="str">
        <f t="shared" si="27"/>
        <v>GBSwindon</v>
      </c>
    </row>
    <row r="1770">
      <c r="A1770" s="0" t="s">
        <v>8770</v>
      </c>
      <c r="B1770" s="0" t="s">
        <v>8771</v>
      </c>
      <c r="C1770" s="0" t="str">
        <f t="shared" si="27"/>
        <v>GBTelford and Wrekin</v>
      </c>
    </row>
    <row r="1771">
      <c r="A1771" s="0" t="s">
        <v>8772</v>
      </c>
      <c r="B1771" s="0" t="s">
        <v>8773</v>
      </c>
      <c r="C1771" s="0" t="str">
        <f t="shared" si="27"/>
        <v>GBThurrock</v>
      </c>
    </row>
    <row r="1772">
      <c r="A1772" s="0" t="s">
        <v>8774</v>
      </c>
      <c r="B1772" s="0" t="s">
        <v>8775</v>
      </c>
      <c r="C1772" s="0" t="str">
        <f t="shared" si="27"/>
        <v>GBTorbay</v>
      </c>
    </row>
    <row r="1773">
      <c r="A1773" s="0" t="s">
        <v>8776</v>
      </c>
      <c r="B1773" s="0" t="s">
        <v>8777</v>
      </c>
      <c r="C1773" s="0" t="str">
        <f t="shared" si="27"/>
        <v>GBTorfaen [Tor-faen]</v>
      </c>
    </row>
    <row r="1774">
      <c r="A1774" s="0" t="s">
        <v>8778</v>
      </c>
      <c r="B1774" s="0" t="s">
        <v>8779</v>
      </c>
      <c r="C1774" s="0" t="str">
        <f t="shared" si="27"/>
        <v>GBVale of Glamorgan, The [Bro Morgannwg GB-BMG]</v>
      </c>
    </row>
    <row r="1775">
      <c r="A1775" s="0" t="s">
        <v>8780</v>
      </c>
      <c r="B1775" s="0" t="s">
        <v>8781</v>
      </c>
      <c r="C1775" s="0" t="str">
        <f t="shared" si="27"/>
        <v>GBWest Berkshire</v>
      </c>
    </row>
    <row r="1776">
      <c r="A1776" s="0" t="s">
        <v>8782</v>
      </c>
      <c r="B1776" s="0" t="s">
        <v>8783</v>
      </c>
      <c r="C1776" s="0" t="str">
        <f t="shared" si="27"/>
        <v>GBWiltshire</v>
      </c>
    </row>
    <row r="1777">
      <c r="A1777" s="0" t="s">
        <v>8784</v>
      </c>
      <c r="B1777" s="0" t="s">
        <v>8785</v>
      </c>
      <c r="C1777" s="0" t="str">
        <f t="shared" si="27"/>
        <v>GBWindsor and Maidenhead</v>
      </c>
    </row>
    <row r="1778">
      <c r="A1778" s="0" t="s">
        <v>8786</v>
      </c>
      <c r="B1778" s="0" t="s">
        <v>8787</v>
      </c>
      <c r="C1778" s="0" t="str">
        <f t="shared" si="27"/>
        <v>GBWokingham</v>
      </c>
    </row>
    <row r="1779">
      <c r="A1779" s="0" t="s">
        <v>8788</v>
      </c>
      <c r="B1779" s="0" t="s">
        <v>8789</v>
      </c>
      <c r="C1779" s="0" t="str">
        <f t="shared" si="27"/>
        <v>GBWarrington</v>
      </c>
    </row>
    <row r="1780">
      <c r="A1780" s="0" t="s">
        <v>8790</v>
      </c>
      <c r="B1780" s="0" t="s">
        <v>8791</v>
      </c>
      <c r="C1780" s="0" t="str">
        <f t="shared" si="27"/>
        <v>GBWrexham [Wrecsam GB-WRC]</v>
      </c>
    </row>
    <row r="1781">
      <c r="A1781" s="0" t="s">
        <v>8792</v>
      </c>
      <c r="B1781" s="0" t="s">
        <v>8793</v>
      </c>
      <c r="C1781" s="0" t="str">
        <f t="shared" si="27"/>
        <v>GBYork</v>
      </c>
    </row>
    <row r="1782">
      <c r="A1782" s="0" t="s">
        <v>8794</v>
      </c>
      <c r="B1782" s="0" t="s">
        <v>8795</v>
      </c>
      <c r="C1782" s="0" t="str">
        <f t="shared" si="27"/>
        <v>GBBirmingham</v>
      </c>
    </row>
    <row r="1783">
      <c r="A1783" s="0" t="s">
        <v>8796</v>
      </c>
      <c r="B1783" s="0" t="s">
        <v>8797</v>
      </c>
      <c r="C1783" s="0" t="str">
        <f t="shared" si="27"/>
        <v>GBBarnsley</v>
      </c>
    </row>
    <row r="1784">
      <c r="A1784" s="0" t="s">
        <v>8798</v>
      </c>
      <c r="B1784" s="0" t="s">
        <v>8799</v>
      </c>
      <c r="C1784" s="0" t="str">
        <f t="shared" si="27"/>
        <v>GBBolton</v>
      </c>
    </row>
    <row r="1785">
      <c r="A1785" s="0" t="s">
        <v>8800</v>
      </c>
      <c r="B1785" s="0" t="s">
        <v>8801</v>
      </c>
      <c r="C1785" s="0" t="str">
        <f t="shared" si="27"/>
        <v>GBBradford</v>
      </c>
    </row>
    <row r="1786">
      <c r="A1786" s="0" t="s">
        <v>8802</v>
      </c>
      <c r="B1786" s="0" t="s">
        <v>8803</v>
      </c>
      <c r="C1786" s="0" t="str">
        <f t="shared" si="27"/>
        <v>GBBury</v>
      </c>
    </row>
    <row r="1787">
      <c r="A1787" s="0" t="s">
        <v>8804</v>
      </c>
      <c r="B1787" s="0" t="s">
        <v>8805</v>
      </c>
      <c r="C1787" s="0" t="str">
        <f t="shared" si="27"/>
        <v>GBCalderdale</v>
      </c>
    </row>
    <row r="1788">
      <c r="A1788" s="0" t="s">
        <v>8806</v>
      </c>
      <c r="B1788" s="0" t="s">
        <v>8807</v>
      </c>
      <c r="C1788" s="0" t="str">
        <f t="shared" si="27"/>
        <v>GBCoventry</v>
      </c>
    </row>
    <row r="1789">
      <c r="A1789" s="0" t="s">
        <v>8808</v>
      </c>
      <c r="B1789" s="0" t="s">
        <v>8809</v>
      </c>
      <c r="C1789" s="0" t="str">
        <f t="shared" si="27"/>
        <v>GBDoncaster</v>
      </c>
    </row>
    <row r="1790">
      <c r="A1790" s="0" t="s">
        <v>8810</v>
      </c>
      <c r="B1790" s="0" t="s">
        <v>8811</v>
      </c>
      <c r="C1790" s="0" t="str">
        <f t="shared" si="27"/>
        <v>GBDudley</v>
      </c>
    </row>
    <row r="1791">
      <c r="A1791" s="0" t="s">
        <v>8812</v>
      </c>
      <c r="B1791" s="0" t="s">
        <v>8813</v>
      </c>
      <c r="C1791" s="0" t="str">
        <f t="shared" si="27"/>
        <v>GBGateshead</v>
      </c>
    </row>
    <row r="1792">
      <c r="A1792" s="0" t="s">
        <v>8814</v>
      </c>
      <c r="B1792" s="0" t="s">
        <v>8815</v>
      </c>
      <c r="C1792" s="0" t="str">
        <f t="shared" si="27"/>
        <v>GBKirklees</v>
      </c>
    </row>
    <row r="1793">
      <c r="A1793" s="0" t="s">
        <v>8816</v>
      </c>
      <c r="B1793" s="0" t="s">
        <v>8817</v>
      </c>
      <c r="C1793" s="0" t="str">
        <f t="shared" si="27"/>
        <v>GBKnowsley</v>
      </c>
    </row>
    <row r="1794">
      <c r="A1794" s="0" t="s">
        <v>8818</v>
      </c>
      <c r="B1794" s="0" t="s">
        <v>8819</v>
      </c>
      <c r="C1794" s="0" t="str">
        <f t="shared" si="27"/>
        <v>GBLeeds</v>
      </c>
    </row>
    <row r="1795">
      <c r="A1795" s="0" t="s">
        <v>8820</v>
      </c>
      <c r="B1795" s="0" t="s">
        <v>8821</v>
      </c>
      <c r="C1795" s="0" t="str">
        <f ref="C1795:C1858" t="shared" si="28">LEFT(A1795,2)&amp;B1795</f>
        <v>GBLiverpool</v>
      </c>
    </row>
    <row r="1796">
      <c r="A1796" s="0" t="s">
        <v>8822</v>
      </c>
      <c r="B1796" s="0" t="s">
        <v>8823</v>
      </c>
      <c r="C1796" s="0" t="str">
        <f t="shared" si="28"/>
        <v>GBManchester</v>
      </c>
    </row>
    <row r="1797">
      <c r="A1797" s="0" t="s">
        <v>8824</v>
      </c>
      <c r="B1797" s="0" t="s">
        <v>8825</v>
      </c>
      <c r="C1797" s="0" t="str">
        <f t="shared" si="28"/>
        <v>GBNewcastle upon Tyne</v>
      </c>
    </row>
    <row r="1798">
      <c r="A1798" s="0" t="s">
        <v>8826</v>
      </c>
      <c r="B1798" s="0" t="s">
        <v>8827</v>
      </c>
      <c r="C1798" s="0" t="str">
        <f t="shared" si="28"/>
        <v>GBNorth Tyneside</v>
      </c>
    </row>
    <row r="1799">
      <c r="A1799" s="0" t="s">
        <v>8828</v>
      </c>
      <c r="B1799" s="0" t="s">
        <v>8829</v>
      </c>
      <c r="C1799" s="0" t="str">
        <f t="shared" si="28"/>
        <v>GBOldham</v>
      </c>
    </row>
    <row r="1800">
      <c r="A1800" s="0" t="s">
        <v>8830</v>
      </c>
      <c r="B1800" s="0" t="s">
        <v>8831</v>
      </c>
      <c r="C1800" s="0" t="str">
        <f t="shared" si="28"/>
        <v>GBRochdale</v>
      </c>
    </row>
    <row r="1801">
      <c r="A1801" s="0" t="s">
        <v>8832</v>
      </c>
      <c r="B1801" s="0" t="s">
        <v>8833</v>
      </c>
      <c r="C1801" s="0" t="str">
        <f t="shared" si="28"/>
        <v>GBRotherham</v>
      </c>
    </row>
    <row r="1802">
      <c r="A1802" s="0" t="s">
        <v>8834</v>
      </c>
      <c r="B1802" s="0" t="s">
        <v>8835</v>
      </c>
      <c r="C1802" s="0" t="str">
        <f t="shared" si="28"/>
        <v>GBSandwell</v>
      </c>
    </row>
    <row r="1803">
      <c r="A1803" s="0" t="s">
        <v>8836</v>
      </c>
      <c r="B1803" s="0" t="s">
        <v>8837</v>
      </c>
      <c r="C1803" s="0" t="str">
        <f t="shared" si="28"/>
        <v>GBSefton</v>
      </c>
    </row>
    <row r="1804">
      <c r="A1804" s="0" t="s">
        <v>8838</v>
      </c>
      <c r="B1804" s="0" t="s">
        <v>8839</v>
      </c>
      <c r="C1804" s="0" t="str">
        <f t="shared" si="28"/>
        <v>GBSheffield</v>
      </c>
    </row>
    <row r="1805">
      <c r="A1805" s="0" t="s">
        <v>8840</v>
      </c>
      <c r="B1805" s="0" t="s">
        <v>8841</v>
      </c>
      <c r="C1805" s="0" t="str">
        <f t="shared" si="28"/>
        <v>GBSt. Helens</v>
      </c>
    </row>
    <row r="1806">
      <c r="A1806" s="0" t="s">
        <v>8842</v>
      </c>
      <c r="B1806" s="0" t="s">
        <v>8843</v>
      </c>
      <c r="C1806" s="0" t="str">
        <f t="shared" si="28"/>
        <v>GBStockport</v>
      </c>
    </row>
    <row r="1807">
      <c r="A1807" s="0" t="s">
        <v>8844</v>
      </c>
      <c r="B1807" s="0" t="s">
        <v>8845</v>
      </c>
      <c r="C1807" s="0" t="str">
        <f t="shared" si="28"/>
        <v>GBSalford</v>
      </c>
    </row>
    <row r="1808">
      <c r="A1808" s="0" t="s">
        <v>8846</v>
      </c>
      <c r="B1808" s="0" t="s">
        <v>8847</v>
      </c>
      <c r="C1808" s="0" t="str">
        <f t="shared" si="28"/>
        <v>GBSunderland</v>
      </c>
    </row>
    <row r="1809">
      <c r="A1809" s="0" t="s">
        <v>8848</v>
      </c>
      <c r="B1809" s="0" t="s">
        <v>8849</v>
      </c>
      <c r="C1809" s="0" t="str">
        <f t="shared" si="28"/>
        <v>GBSolihull</v>
      </c>
    </row>
    <row r="1810">
      <c r="A1810" s="0" t="s">
        <v>8850</v>
      </c>
      <c r="B1810" s="0" t="s">
        <v>8851</v>
      </c>
      <c r="C1810" s="0" t="str">
        <f t="shared" si="28"/>
        <v>GBSouth Tyneside</v>
      </c>
    </row>
    <row r="1811">
      <c r="A1811" s="0" t="s">
        <v>8852</v>
      </c>
      <c r="B1811" s="0" t="s">
        <v>8853</v>
      </c>
      <c r="C1811" s="0" t="str">
        <f t="shared" si="28"/>
        <v>GBTameside</v>
      </c>
    </row>
    <row r="1812">
      <c r="A1812" s="0" t="s">
        <v>8854</v>
      </c>
      <c r="B1812" s="0" t="s">
        <v>8855</v>
      </c>
      <c r="C1812" s="0" t="str">
        <f t="shared" si="28"/>
        <v>GBTrafford</v>
      </c>
    </row>
    <row r="1813">
      <c r="A1813" s="0" t="s">
        <v>8856</v>
      </c>
      <c r="B1813" s="0" t="s">
        <v>8857</v>
      </c>
      <c r="C1813" s="0" t="str">
        <f t="shared" si="28"/>
        <v>GBWigan</v>
      </c>
    </row>
    <row r="1814">
      <c r="A1814" s="0" t="s">
        <v>8858</v>
      </c>
      <c r="B1814" s="0" t="s">
        <v>8859</v>
      </c>
      <c r="C1814" s="0" t="str">
        <f t="shared" si="28"/>
        <v>GBWakefield</v>
      </c>
    </row>
    <row r="1815">
      <c r="A1815" s="0" t="s">
        <v>8860</v>
      </c>
      <c r="B1815" s="0" t="s">
        <v>8861</v>
      </c>
      <c r="C1815" s="0" t="str">
        <f t="shared" si="28"/>
        <v>GBWalsall</v>
      </c>
    </row>
    <row r="1816">
      <c r="A1816" s="0" t="s">
        <v>8862</v>
      </c>
      <c r="B1816" s="0" t="s">
        <v>8863</v>
      </c>
      <c r="C1816" s="0" t="str">
        <f t="shared" si="28"/>
        <v>GBWolverhampton</v>
      </c>
    </row>
    <row r="1817">
      <c r="A1817" s="0" t="s">
        <v>8864</v>
      </c>
      <c r="B1817" s="0" t="s">
        <v>8865</v>
      </c>
      <c r="C1817" s="0" t="str">
        <f t="shared" si="28"/>
        <v>GBWirral</v>
      </c>
    </row>
    <row r="1818">
      <c r="A1818" s="0" t="s">
        <v>8866</v>
      </c>
      <c r="B1818" s="0" t="s">
        <v>8867</v>
      </c>
      <c r="C1818" s="0" t="str">
        <f t="shared" si="28"/>
        <v>GBBarking and Dagenham</v>
      </c>
    </row>
    <row r="1819">
      <c r="A1819" s="0" t="s">
        <v>8868</v>
      </c>
      <c r="B1819" s="0" t="s">
        <v>8869</v>
      </c>
      <c r="C1819" s="0" t="str">
        <f t="shared" si="28"/>
        <v>GBBrent</v>
      </c>
    </row>
    <row r="1820">
      <c r="A1820" s="0" t="s">
        <v>8870</v>
      </c>
      <c r="B1820" s="0" t="s">
        <v>8871</v>
      </c>
      <c r="C1820" s="0" t="str">
        <f t="shared" si="28"/>
        <v>GBBexley</v>
      </c>
    </row>
    <row r="1821">
      <c r="A1821" s="0" t="s">
        <v>8872</v>
      </c>
      <c r="B1821" s="0" t="s">
        <v>8873</v>
      </c>
      <c r="C1821" s="0" t="str">
        <f t="shared" si="28"/>
        <v>GBBarnet</v>
      </c>
    </row>
    <row r="1822">
      <c r="A1822" s="0" t="s">
        <v>8874</v>
      </c>
      <c r="B1822" s="0" t="s">
        <v>8875</v>
      </c>
      <c r="C1822" s="0" t="str">
        <f t="shared" si="28"/>
        <v>GBBromley</v>
      </c>
    </row>
    <row r="1823">
      <c r="A1823" s="0" t="s">
        <v>8876</v>
      </c>
      <c r="B1823" s="0" t="s">
        <v>8877</v>
      </c>
      <c r="C1823" s="0" t="str">
        <f t="shared" si="28"/>
        <v>GBCamden</v>
      </c>
    </row>
    <row r="1824">
      <c r="A1824" s="0" t="s">
        <v>8878</v>
      </c>
      <c r="B1824" s="0" t="s">
        <v>1678</v>
      </c>
      <c r="C1824" s="0" t="str">
        <f t="shared" si="28"/>
        <v>GBCroydon</v>
      </c>
    </row>
    <row r="1825">
      <c r="A1825" s="0" t="s">
        <v>8879</v>
      </c>
      <c r="B1825" s="0" t="s">
        <v>8880</v>
      </c>
      <c r="C1825" s="0" t="str">
        <f t="shared" si="28"/>
        <v>GBEaling</v>
      </c>
    </row>
    <row r="1826">
      <c r="A1826" s="0" t="s">
        <v>8881</v>
      </c>
      <c r="B1826" s="0" t="s">
        <v>8882</v>
      </c>
      <c r="C1826" s="0" t="str">
        <f t="shared" si="28"/>
        <v>GBEnfield</v>
      </c>
    </row>
    <row r="1827">
      <c r="A1827" s="0" t="s">
        <v>8883</v>
      </c>
      <c r="B1827" s="0" t="s">
        <v>8884</v>
      </c>
      <c r="C1827" s="0" t="str">
        <f t="shared" si="28"/>
        <v>GBGreenwich</v>
      </c>
    </row>
    <row r="1828">
      <c r="A1828" s="0" t="s">
        <v>8885</v>
      </c>
      <c r="B1828" s="0" t="s">
        <v>8886</v>
      </c>
      <c r="C1828" s="0" t="str">
        <f t="shared" si="28"/>
        <v>GBHavering</v>
      </c>
    </row>
    <row r="1829">
      <c r="A1829" s="0" t="s">
        <v>8887</v>
      </c>
      <c r="B1829" s="0" t="s">
        <v>8888</v>
      </c>
      <c r="C1829" s="0" t="str">
        <f t="shared" si="28"/>
        <v>GBHackney</v>
      </c>
    </row>
    <row r="1830">
      <c r="A1830" s="0" t="s">
        <v>8889</v>
      </c>
      <c r="B1830" s="0" t="s">
        <v>8890</v>
      </c>
      <c r="C1830" s="0" t="str">
        <f t="shared" si="28"/>
        <v>GBHillingdon</v>
      </c>
    </row>
    <row r="1831">
      <c r="A1831" s="0" t="s">
        <v>8891</v>
      </c>
      <c r="B1831" s="0" t="s">
        <v>8892</v>
      </c>
      <c r="C1831" s="0" t="str">
        <f t="shared" si="28"/>
        <v>GBHammersmith and Fulham</v>
      </c>
    </row>
    <row r="1832">
      <c r="A1832" s="0" t="s">
        <v>8893</v>
      </c>
      <c r="B1832" s="0" t="s">
        <v>8894</v>
      </c>
      <c r="C1832" s="0" t="str">
        <f t="shared" si="28"/>
        <v>GBHounslow</v>
      </c>
    </row>
    <row r="1833">
      <c r="A1833" s="0" t="s">
        <v>8895</v>
      </c>
      <c r="B1833" s="0" t="s">
        <v>8896</v>
      </c>
      <c r="C1833" s="0" t="str">
        <f t="shared" si="28"/>
        <v>GBHarrow</v>
      </c>
    </row>
    <row r="1834">
      <c r="A1834" s="0" t="s">
        <v>8897</v>
      </c>
      <c r="B1834" s="0" t="s">
        <v>8898</v>
      </c>
      <c r="C1834" s="0" t="str">
        <f t="shared" si="28"/>
        <v>GBHaringey</v>
      </c>
    </row>
    <row r="1835">
      <c r="A1835" s="0" t="s">
        <v>8899</v>
      </c>
      <c r="B1835" s="0" t="s">
        <v>8900</v>
      </c>
      <c r="C1835" s="0" t="str">
        <f t="shared" si="28"/>
        <v>GBIslington</v>
      </c>
    </row>
    <row r="1836">
      <c r="A1836" s="0" t="s">
        <v>8901</v>
      </c>
      <c r="B1836" s="0" t="s">
        <v>8902</v>
      </c>
      <c r="C1836" s="0" t="str">
        <f t="shared" si="28"/>
        <v>GBKensington and Chelsea</v>
      </c>
    </row>
    <row r="1837">
      <c r="A1837" s="0" t="s">
        <v>8903</v>
      </c>
      <c r="B1837" s="0" t="s">
        <v>8904</v>
      </c>
      <c r="C1837" s="0" t="str">
        <f t="shared" si="28"/>
        <v>GBKingston upon Thames</v>
      </c>
    </row>
    <row r="1838">
      <c r="A1838" s="0" t="s">
        <v>8905</v>
      </c>
      <c r="B1838" s="0" t="s">
        <v>8906</v>
      </c>
      <c r="C1838" s="0" t="str">
        <f t="shared" si="28"/>
        <v>GBLambeth</v>
      </c>
    </row>
    <row r="1839">
      <c r="A1839" s="0" t="s">
        <v>8907</v>
      </c>
      <c r="B1839" s="0" t="s">
        <v>8908</v>
      </c>
      <c r="C1839" s="0" t="str">
        <f t="shared" si="28"/>
        <v>GBLewisham</v>
      </c>
    </row>
    <row r="1840">
      <c r="A1840" s="0" t="s">
        <v>8909</v>
      </c>
      <c r="B1840" s="0" t="s">
        <v>8910</v>
      </c>
      <c r="C1840" s="0" t="str">
        <f t="shared" si="28"/>
        <v>GBMerton</v>
      </c>
    </row>
    <row r="1841">
      <c r="A1841" s="0" t="s">
        <v>8911</v>
      </c>
      <c r="B1841" s="0" t="s">
        <v>8912</v>
      </c>
      <c r="C1841" s="0" t="str">
        <f t="shared" si="28"/>
        <v>GBNewham</v>
      </c>
    </row>
    <row r="1842">
      <c r="A1842" s="0" t="s">
        <v>8913</v>
      </c>
      <c r="B1842" s="0" t="s">
        <v>8914</v>
      </c>
      <c r="C1842" s="0" t="str">
        <f t="shared" si="28"/>
        <v>GBRedbridge</v>
      </c>
    </row>
    <row r="1843">
      <c r="A1843" s="0" t="s">
        <v>8915</v>
      </c>
      <c r="B1843" s="0" t="s">
        <v>8916</v>
      </c>
      <c r="C1843" s="0" t="str">
        <f t="shared" si="28"/>
        <v>GBRichmond upon Thames</v>
      </c>
    </row>
    <row r="1844">
      <c r="A1844" s="0" t="s">
        <v>8917</v>
      </c>
      <c r="B1844" s="0" t="s">
        <v>8918</v>
      </c>
      <c r="C1844" s="0" t="str">
        <f t="shared" si="28"/>
        <v>GBSutton</v>
      </c>
    </row>
    <row r="1845">
      <c r="A1845" s="0" t="s">
        <v>8919</v>
      </c>
      <c r="B1845" s="0" t="s">
        <v>8920</v>
      </c>
      <c r="C1845" s="0" t="str">
        <f t="shared" si="28"/>
        <v>GBSouthwark</v>
      </c>
    </row>
    <row r="1846">
      <c r="A1846" s="0" t="s">
        <v>8921</v>
      </c>
      <c r="B1846" s="0" t="s">
        <v>8922</v>
      </c>
      <c r="C1846" s="0" t="str">
        <f t="shared" si="28"/>
        <v>GBTower Hamlets</v>
      </c>
    </row>
    <row r="1847">
      <c r="A1847" s="0" t="s">
        <v>8923</v>
      </c>
      <c r="B1847" s="0" t="s">
        <v>8924</v>
      </c>
      <c r="C1847" s="0" t="str">
        <f t="shared" si="28"/>
        <v>GBWaltham Forest</v>
      </c>
    </row>
    <row r="1848">
      <c r="A1848" s="0" t="s">
        <v>8925</v>
      </c>
      <c r="B1848" s="0" t="s">
        <v>8926</v>
      </c>
      <c r="C1848" s="0" t="str">
        <f t="shared" si="28"/>
        <v>GBWandsworth</v>
      </c>
    </row>
    <row r="1849">
      <c r="A1849" s="0" t="s">
        <v>8927</v>
      </c>
      <c r="B1849" s="0" t="s">
        <v>8928</v>
      </c>
      <c r="C1849" s="0" t="str">
        <f t="shared" si="28"/>
        <v>GBWestminster</v>
      </c>
    </row>
    <row r="1850">
      <c r="A1850" s="0" t="s">
        <v>8929</v>
      </c>
      <c r="B1850" s="0" t="s">
        <v>8930</v>
      </c>
      <c r="C1850" s="0" t="str">
        <f t="shared" si="28"/>
        <v>GBLondon, City of</v>
      </c>
    </row>
    <row r="1851">
      <c r="A1851" s="0" t="s">
        <v>8931</v>
      </c>
      <c r="B1851" s="0" t="s">
        <v>6046</v>
      </c>
      <c r="C1851" s="0" t="str">
        <f t="shared" si="28"/>
        <v>GDSaint Andrew</v>
      </c>
    </row>
    <row r="1852">
      <c r="A1852" s="0" t="s">
        <v>8932</v>
      </c>
      <c r="B1852" s="0" t="s">
        <v>7475</v>
      </c>
      <c r="C1852" s="0" t="str">
        <f t="shared" si="28"/>
        <v>GDSaint David</v>
      </c>
    </row>
    <row r="1853">
      <c r="A1853" s="0" t="s">
        <v>8933</v>
      </c>
      <c r="B1853" s="0" t="s">
        <v>5714</v>
      </c>
      <c r="C1853" s="0" t="str">
        <f t="shared" si="28"/>
        <v>GDSaint George</v>
      </c>
    </row>
    <row r="1854">
      <c r="A1854" s="0" t="s">
        <v>8934</v>
      </c>
      <c r="B1854" s="0" t="s">
        <v>5716</v>
      </c>
      <c r="C1854" s="0" t="str">
        <f t="shared" si="28"/>
        <v>GDSaint John</v>
      </c>
    </row>
    <row r="1855">
      <c r="A1855" s="0" t="s">
        <v>8935</v>
      </c>
      <c r="B1855" s="0" t="s">
        <v>7482</v>
      </c>
      <c r="C1855" s="0" t="str">
        <f t="shared" si="28"/>
        <v>GDSaint Mark</v>
      </c>
    </row>
    <row r="1856">
      <c r="A1856" s="0" t="s">
        <v>8936</v>
      </c>
      <c r="B1856" s="0" t="s">
        <v>7484</v>
      </c>
      <c r="C1856" s="0" t="str">
        <f t="shared" si="28"/>
        <v>GDSaint Patrick</v>
      </c>
    </row>
    <row r="1857">
      <c r="A1857" s="0" t="s">
        <v>8937</v>
      </c>
      <c r="B1857" s="0" t="s">
        <v>8938</v>
      </c>
      <c r="C1857" s="0" t="str">
        <f t="shared" si="28"/>
        <v>GDSouthern Grenadine Islands</v>
      </c>
    </row>
    <row r="1858">
      <c r="A1858" s="0" t="s">
        <v>8939</v>
      </c>
      <c r="B1858" s="0" t="s">
        <v>8940</v>
      </c>
      <c r="C1858" s="0" t="str">
        <f t="shared" si="28"/>
        <v>GEGuria</v>
      </c>
    </row>
    <row r="1859">
      <c r="A1859" s="0" t="s">
        <v>8941</v>
      </c>
      <c r="B1859" s="0" t="s">
        <v>8942</v>
      </c>
      <c r="C1859" s="0" t="str">
        <f ref="C1859:C1922" t="shared" si="29">LEFT(A1859,2)&amp;B1859</f>
        <v>GEImereti</v>
      </c>
    </row>
    <row r="1860">
      <c r="A1860" s="0" t="s">
        <v>8943</v>
      </c>
      <c r="B1860" s="0" t="s">
        <v>8944</v>
      </c>
      <c r="C1860" s="0" t="str">
        <f t="shared" si="29"/>
        <v>GEK'akheti</v>
      </c>
    </row>
    <row r="1861">
      <c r="A1861" s="0" t="s">
        <v>8945</v>
      </c>
      <c r="B1861" s="0" t="s">
        <v>8946</v>
      </c>
      <c r="C1861" s="0" t="str">
        <f t="shared" si="29"/>
        <v>GEKvemo Kartli</v>
      </c>
    </row>
    <row r="1862">
      <c r="A1862" s="0" t="s">
        <v>8947</v>
      </c>
      <c r="B1862" s="0" t="s">
        <v>8948</v>
      </c>
      <c r="C1862" s="0" t="str">
        <f t="shared" si="29"/>
        <v>GEMtskheta-Mtianeti</v>
      </c>
    </row>
    <row r="1863">
      <c r="A1863" s="0" t="s">
        <v>8949</v>
      </c>
      <c r="B1863" s="0" t="s">
        <v>8950</v>
      </c>
      <c r="C1863" s="0" t="str">
        <f t="shared" si="29"/>
        <v>GERach'a-Lechkhumi-Kvemo Svaneti</v>
      </c>
    </row>
    <row r="1864">
      <c r="A1864" s="0" t="s">
        <v>8951</v>
      </c>
      <c r="B1864" s="0" t="s">
        <v>8952</v>
      </c>
      <c r="C1864" s="0" t="str">
        <f t="shared" si="29"/>
        <v>GESamtskhe-Javakheti</v>
      </c>
    </row>
    <row r="1865">
      <c r="A1865" s="0" t="s">
        <v>8953</v>
      </c>
      <c r="B1865" s="0" t="s">
        <v>8954</v>
      </c>
      <c r="C1865" s="0" t="str">
        <f t="shared" si="29"/>
        <v>GEShida Kartli</v>
      </c>
    </row>
    <row r="1866">
      <c r="A1866" s="0" t="s">
        <v>8955</v>
      </c>
      <c r="B1866" s="0" t="s">
        <v>8956</v>
      </c>
      <c r="C1866" s="0" t="str">
        <f t="shared" si="29"/>
        <v>GESamegrelo-Zemo Svaneti</v>
      </c>
    </row>
    <row r="1867">
      <c r="A1867" s="0" t="s">
        <v>8957</v>
      </c>
      <c r="B1867" s="0" t="s">
        <v>8958</v>
      </c>
      <c r="C1867" s="0" t="str">
        <f t="shared" si="29"/>
        <v>GEAbkhazia</v>
      </c>
    </row>
    <row r="1868">
      <c r="A1868" s="0" t="s">
        <v>8959</v>
      </c>
      <c r="B1868" s="0" t="s">
        <v>8960</v>
      </c>
      <c r="C1868" s="0" t="str">
        <f t="shared" si="29"/>
        <v>GEAjaria</v>
      </c>
    </row>
    <row r="1869">
      <c r="A1869" s="0" t="s">
        <v>8961</v>
      </c>
      <c r="B1869" s="0" t="s">
        <v>8962</v>
      </c>
      <c r="C1869" s="0" t="str">
        <f t="shared" si="29"/>
        <v>GETbilisi</v>
      </c>
    </row>
    <row r="1870">
      <c r="A1870" s="0" t="s">
        <v>8963</v>
      </c>
      <c r="B1870" s="0" t="s">
        <v>1323</v>
      </c>
      <c r="C1870" s="0" t="str">
        <f t="shared" si="29"/>
        <v>GHGreater Accra</v>
      </c>
    </row>
    <row r="1871">
      <c r="A1871" s="0" t="s">
        <v>8964</v>
      </c>
      <c r="B1871" s="0" t="s">
        <v>8965</v>
      </c>
      <c r="C1871" s="0" t="str">
        <f t="shared" si="29"/>
        <v>GHAhafo</v>
      </c>
    </row>
    <row r="1872">
      <c r="A1872" s="0" t="s">
        <v>8966</v>
      </c>
      <c r="B1872" s="0" t="s">
        <v>8967</v>
      </c>
      <c r="C1872" s="0" t="str">
        <f t="shared" si="29"/>
        <v>GHAshanti</v>
      </c>
    </row>
    <row r="1873">
      <c r="A1873" s="0" t="s">
        <v>8968</v>
      </c>
      <c r="B1873" s="0" t="s">
        <v>8969</v>
      </c>
      <c r="C1873" s="0" t="str">
        <f t="shared" si="29"/>
        <v>GHBono East</v>
      </c>
    </row>
    <row r="1874">
      <c r="A1874" s="0" t="s">
        <v>8970</v>
      </c>
      <c r="B1874" s="0" t="s">
        <v>8971</v>
      </c>
      <c r="C1874" s="0" t="str">
        <f t="shared" si="29"/>
        <v>GHBono</v>
      </c>
    </row>
    <row r="1875">
      <c r="A1875" s="0" t="s">
        <v>8972</v>
      </c>
      <c r="B1875" s="0" t="s">
        <v>6649</v>
      </c>
      <c r="C1875" s="0" t="str">
        <f t="shared" si="29"/>
        <v>GHCentral</v>
      </c>
    </row>
    <row r="1876">
      <c r="A1876" s="0" t="s">
        <v>8973</v>
      </c>
      <c r="B1876" s="0" t="s">
        <v>1664</v>
      </c>
      <c r="C1876" s="0" t="str">
        <f t="shared" si="29"/>
        <v>GHEastern</v>
      </c>
    </row>
    <row r="1877">
      <c r="A1877" s="0" t="s">
        <v>8974</v>
      </c>
      <c r="B1877" s="0" t="s">
        <v>6661</v>
      </c>
      <c r="C1877" s="0" t="str">
        <f t="shared" si="29"/>
        <v>GHNorth East</v>
      </c>
    </row>
    <row r="1878">
      <c r="A1878" s="0" t="s">
        <v>8975</v>
      </c>
      <c r="B1878" s="0" t="s">
        <v>8212</v>
      </c>
      <c r="C1878" s="0" t="str">
        <f t="shared" si="29"/>
        <v>GHNorthern</v>
      </c>
    </row>
    <row r="1879">
      <c r="A1879" s="0" t="s">
        <v>8976</v>
      </c>
      <c r="B1879" s="0" t="s">
        <v>8977</v>
      </c>
      <c r="C1879" s="0" t="str">
        <f t="shared" si="29"/>
        <v>GHOti</v>
      </c>
    </row>
    <row r="1880">
      <c r="A1880" s="0" t="s">
        <v>8978</v>
      </c>
      <c r="B1880" s="0" t="s">
        <v>8979</v>
      </c>
      <c r="C1880" s="0" t="str">
        <f t="shared" si="29"/>
        <v>GHSavannah</v>
      </c>
    </row>
    <row r="1881">
      <c r="A1881" s="0" t="s">
        <v>8980</v>
      </c>
      <c r="B1881" s="0" t="s">
        <v>8981</v>
      </c>
      <c r="C1881" s="0" t="str">
        <f t="shared" si="29"/>
        <v>GHVolta</v>
      </c>
    </row>
    <row r="1882">
      <c r="A1882" s="0" t="s">
        <v>8982</v>
      </c>
      <c r="B1882" s="0" t="s">
        <v>8983</v>
      </c>
      <c r="C1882" s="0" t="str">
        <f t="shared" si="29"/>
        <v>GHUpper East</v>
      </c>
    </row>
    <row r="1883">
      <c r="A1883" s="0" t="s">
        <v>8984</v>
      </c>
      <c r="B1883" s="0" t="s">
        <v>8985</v>
      </c>
      <c r="C1883" s="0" t="str">
        <f t="shared" si="29"/>
        <v>GHUpper West</v>
      </c>
    </row>
    <row r="1884">
      <c r="A1884" s="0" t="s">
        <v>8986</v>
      </c>
      <c r="B1884" s="0" t="s">
        <v>8987</v>
      </c>
      <c r="C1884" s="0" t="str">
        <f t="shared" si="29"/>
        <v>GHWestern North</v>
      </c>
    </row>
    <row r="1885">
      <c r="A1885" s="0" t="s">
        <v>8988</v>
      </c>
      <c r="B1885" s="0" t="s">
        <v>1884</v>
      </c>
      <c r="C1885" s="0" t="str">
        <f t="shared" si="29"/>
        <v>GHWestern</v>
      </c>
    </row>
    <row r="1886">
      <c r="A1886" s="0" t="s">
        <v>8989</v>
      </c>
      <c r="B1886" s="0" t="s">
        <v>8990</v>
      </c>
      <c r="C1886" s="0" t="str">
        <f t="shared" si="29"/>
        <v>GLAvannaata Kommunia</v>
      </c>
    </row>
    <row r="1887">
      <c r="A1887" s="0" t="s">
        <v>8991</v>
      </c>
      <c r="B1887" s="0" t="s">
        <v>8992</v>
      </c>
      <c r="C1887" s="0" t="str">
        <f t="shared" si="29"/>
        <v>GLKommune Kujalleq</v>
      </c>
    </row>
    <row r="1888">
      <c r="A1888" s="0" t="s">
        <v>8993</v>
      </c>
      <c r="B1888" s="0" t="s">
        <v>8994</v>
      </c>
      <c r="C1888" s="0" t="str">
        <f t="shared" si="29"/>
        <v>GLQeqqata Kommunia</v>
      </c>
    </row>
    <row r="1889">
      <c r="A1889" s="0" t="s">
        <v>8995</v>
      </c>
      <c r="B1889" s="0" t="s">
        <v>8996</v>
      </c>
      <c r="C1889" s="0" t="str">
        <f t="shared" si="29"/>
        <v>GLKommune Qeqertalik</v>
      </c>
    </row>
    <row r="1890">
      <c r="A1890" s="0" t="s">
        <v>8997</v>
      </c>
      <c r="B1890" s="0" t="s">
        <v>8998</v>
      </c>
      <c r="C1890" s="0" t="str">
        <f t="shared" si="29"/>
        <v>GLKommuneqarfik Sermersooq</v>
      </c>
    </row>
    <row r="1891">
      <c r="A1891" s="0" t="s">
        <v>8999</v>
      </c>
      <c r="B1891" s="0" t="s">
        <v>9000</v>
      </c>
      <c r="C1891" s="0" t="str">
        <f t="shared" si="29"/>
        <v>GMLower River</v>
      </c>
    </row>
    <row r="1892">
      <c r="A1892" s="0" t="s">
        <v>9001</v>
      </c>
      <c r="B1892" s="0" t="s">
        <v>9002</v>
      </c>
      <c r="C1892" s="0" t="str">
        <f t="shared" si="29"/>
        <v>GMCentral River</v>
      </c>
    </row>
    <row r="1893">
      <c r="A1893" s="0" t="s">
        <v>9003</v>
      </c>
      <c r="B1893" s="0" t="s">
        <v>9004</v>
      </c>
      <c r="C1893" s="0" t="str">
        <f t="shared" si="29"/>
        <v>GMNorth Bank</v>
      </c>
    </row>
    <row r="1894">
      <c r="A1894" s="0" t="s">
        <v>9005</v>
      </c>
      <c r="B1894" s="0" t="s">
        <v>9006</v>
      </c>
      <c r="C1894" s="0" t="str">
        <f t="shared" si="29"/>
        <v>GMUpper River</v>
      </c>
    </row>
    <row r="1895">
      <c r="A1895" s="0" t="s">
        <v>9007</v>
      </c>
      <c r="B1895" s="0" t="s">
        <v>1884</v>
      </c>
      <c r="C1895" s="0" t="str">
        <f t="shared" si="29"/>
        <v>GMWestern</v>
      </c>
    </row>
    <row r="1896">
      <c r="A1896" s="0" t="s">
        <v>9008</v>
      </c>
      <c r="B1896" s="0" t="s">
        <v>9009</v>
      </c>
      <c r="C1896" s="0" t="str">
        <f t="shared" si="29"/>
        <v>GMBanjul</v>
      </c>
    </row>
    <row r="1897">
      <c r="A1897" s="0" t="s">
        <v>9010</v>
      </c>
      <c r="B1897" s="0" t="s">
        <v>9011</v>
      </c>
      <c r="C1897" s="0" t="str">
        <f t="shared" si="29"/>
        <v>GNConakry</v>
      </c>
    </row>
    <row r="1898">
      <c r="A1898" s="0" t="s">
        <v>9012</v>
      </c>
      <c r="B1898" s="0" t="s">
        <v>9013</v>
      </c>
      <c r="C1898" s="0" t="str">
        <f t="shared" si="29"/>
        <v>GNBoké</v>
      </c>
    </row>
    <row r="1899">
      <c r="A1899" s="0" t="s">
        <v>9014</v>
      </c>
      <c r="B1899" s="0" t="s">
        <v>9015</v>
      </c>
      <c r="C1899" s="0" t="str">
        <f t="shared" si="29"/>
        <v>GNBoffa</v>
      </c>
    </row>
    <row r="1900">
      <c r="A1900" s="0" t="s">
        <v>9016</v>
      </c>
      <c r="B1900" s="0" t="s">
        <v>9013</v>
      </c>
      <c r="C1900" s="0" t="str">
        <f t="shared" si="29"/>
        <v>GNBoké</v>
      </c>
    </row>
    <row r="1901">
      <c r="A1901" s="0" t="s">
        <v>9017</v>
      </c>
      <c r="B1901" s="0" t="s">
        <v>9018</v>
      </c>
      <c r="C1901" s="0" t="str">
        <f t="shared" si="29"/>
        <v>GNFria</v>
      </c>
    </row>
    <row r="1902">
      <c r="A1902" s="0" t="s">
        <v>9019</v>
      </c>
      <c r="B1902" s="0" t="s">
        <v>9020</v>
      </c>
      <c r="C1902" s="0" t="str">
        <f t="shared" si="29"/>
        <v>GNGaoual</v>
      </c>
    </row>
    <row r="1903">
      <c r="A1903" s="0" t="s">
        <v>9021</v>
      </c>
      <c r="B1903" s="0" t="s">
        <v>9022</v>
      </c>
      <c r="C1903" s="0" t="str">
        <f t="shared" si="29"/>
        <v>GNKoundara</v>
      </c>
    </row>
    <row r="1904">
      <c r="A1904" s="0" t="s">
        <v>9023</v>
      </c>
      <c r="B1904" s="0" t="s">
        <v>9024</v>
      </c>
      <c r="C1904" s="0" t="str">
        <f t="shared" si="29"/>
        <v>GNKindia</v>
      </c>
    </row>
    <row r="1905">
      <c r="A1905" s="0" t="s">
        <v>9025</v>
      </c>
      <c r="B1905" s="0" t="s">
        <v>9026</v>
      </c>
      <c r="C1905" s="0" t="str">
        <f t="shared" si="29"/>
        <v>GNCoyah</v>
      </c>
    </row>
    <row r="1906">
      <c r="A1906" s="0" t="s">
        <v>9027</v>
      </c>
      <c r="B1906" s="0" t="s">
        <v>9028</v>
      </c>
      <c r="C1906" s="0" t="str">
        <f t="shared" si="29"/>
        <v>GNDubréka</v>
      </c>
    </row>
    <row r="1907">
      <c r="A1907" s="0" t="s">
        <v>9029</v>
      </c>
      <c r="B1907" s="0" t="s">
        <v>9030</v>
      </c>
      <c r="C1907" s="0" t="str">
        <f t="shared" si="29"/>
        <v>GNForécariah</v>
      </c>
    </row>
    <row r="1908">
      <c r="A1908" s="0" t="s">
        <v>9031</v>
      </c>
      <c r="B1908" s="0" t="s">
        <v>9024</v>
      </c>
      <c r="C1908" s="0" t="str">
        <f t="shared" si="29"/>
        <v>GNKindia</v>
      </c>
    </row>
    <row r="1909">
      <c r="A1909" s="0" t="s">
        <v>9032</v>
      </c>
      <c r="B1909" s="0" t="s">
        <v>9033</v>
      </c>
      <c r="C1909" s="0" t="str">
        <f t="shared" si="29"/>
        <v>GNTélimélé</v>
      </c>
    </row>
    <row r="1910">
      <c r="A1910" s="0" t="s">
        <v>9034</v>
      </c>
      <c r="B1910" s="0" t="s">
        <v>9035</v>
      </c>
      <c r="C1910" s="0" t="str">
        <f t="shared" si="29"/>
        <v>GNFaranah</v>
      </c>
    </row>
    <row r="1911">
      <c r="A1911" s="0" t="s">
        <v>9036</v>
      </c>
      <c r="B1911" s="0" t="s">
        <v>9037</v>
      </c>
      <c r="C1911" s="0" t="str">
        <f t="shared" si="29"/>
        <v>GNDabola</v>
      </c>
    </row>
    <row r="1912">
      <c r="A1912" s="0" t="s">
        <v>9038</v>
      </c>
      <c r="B1912" s="0" t="s">
        <v>9039</v>
      </c>
      <c r="C1912" s="0" t="str">
        <f t="shared" si="29"/>
        <v>GNDinguiraye</v>
      </c>
    </row>
    <row r="1913">
      <c r="A1913" s="0" t="s">
        <v>9040</v>
      </c>
      <c r="B1913" s="0" t="s">
        <v>9035</v>
      </c>
      <c r="C1913" s="0" t="str">
        <f t="shared" si="29"/>
        <v>GNFaranah</v>
      </c>
    </row>
    <row r="1914">
      <c r="A1914" s="0" t="s">
        <v>9041</v>
      </c>
      <c r="B1914" s="0" t="s">
        <v>9042</v>
      </c>
      <c r="C1914" s="0" t="str">
        <f t="shared" si="29"/>
        <v>GNKissidougou</v>
      </c>
    </row>
    <row r="1915">
      <c r="A1915" s="0" t="s">
        <v>9043</v>
      </c>
      <c r="B1915" s="0" t="s">
        <v>9044</v>
      </c>
      <c r="C1915" s="0" t="str">
        <f t="shared" si="29"/>
        <v>GNKankan</v>
      </c>
    </row>
    <row r="1916">
      <c r="A1916" s="0" t="s">
        <v>9045</v>
      </c>
      <c r="B1916" s="0" t="s">
        <v>9044</v>
      </c>
      <c r="C1916" s="0" t="str">
        <f t="shared" si="29"/>
        <v>GNKankan</v>
      </c>
    </row>
    <row r="1917">
      <c r="A1917" s="0" t="s">
        <v>9046</v>
      </c>
      <c r="B1917" s="0" t="s">
        <v>9047</v>
      </c>
      <c r="C1917" s="0" t="str">
        <f t="shared" si="29"/>
        <v>GNKérouané</v>
      </c>
    </row>
    <row r="1918">
      <c r="A1918" s="0" t="s">
        <v>9048</v>
      </c>
      <c r="B1918" s="0" t="s">
        <v>9049</v>
      </c>
      <c r="C1918" s="0" t="str">
        <f t="shared" si="29"/>
        <v>GNKouroussa</v>
      </c>
    </row>
    <row r="1919">
      <c r="A1919" s="0" t="s">
        <v>9050</v>
      </c>
      <c r="B1919" s="0" t="s">
        <v>9051</v>
      </c>
      <c r="C1919" s="0" t="str">
        <f t="shared" si="29"/>
        <v>GNMandiana</v>
      </c>
    </row>
    <row r="1920">
      <c r="A1920" s="0" t="s">
        <v>9052</v>
      </c>
      <c r="B1920" s="0" t="s">
        <v>9053</v>
      </c>
      <c r="C1920" s="0" t="str">
        <f t="shared" si="29"/>
        <v>GNSiguiri</v>
      </c>
    </row>
    <row r="1921">
      <c r="A1921" s="0" t="s">
        <v>9054</v>
      </c>
      <c r="B1921" s="0" t="s">
        <v>9055</v>
      </c>
      <c r="C1921" s="0" t="str">
        <f t="shared" si="29"/>
        <v>GNLabé</v>
      </c>
    </row>
    <row r="1922">
      <c r="A1922" s="0" t="s">
        <v>9056</v>
      </c>
      <c r="B1922" s="0" t="s">
        <v>9057</v>
      </c>
      <c r="C1922" s="0" t="str">
        <f t="shared" si="29"/>
        <v>GNKoubia</v>
      </c>
    </row>
    <row r="1923">
      <c r="A1923" s="0" t="s">
        <v>9058</v>
      </c>
      <c r="B1923" s="0" t="s">
        <v>9055</v>
      </c>
      <c r="C1923" s="0" t="str">
        <f ref="C1923:C1986" t="shared" si="30">LEFT(A1923,2)&amp;B1923</f>
        <v>GNLabé</v>
      </c>
    </row>
    <row r="1924">
      <c r="A1924" s="0" t="s">
        <v>9059</v>
      </c>
      <c r="B1924" s="0" t="s">
        <v>9060</v>
      </c>
      <c r="C1924" s="0" t="str">
        <f t="shared" si="30"/>
        <v>GNLélouma</v>
      </c>
    </row>
    <row r="1925">
      <c r="A1925" s="0" t="s">
        <v>9061</v>
      </c>
      <c r="B1925" s="0" t="s">
        <v>9062</v>
      </c>
      <c r="C1925" s="0" t="str">
        <f t="shared" si="30"/>
        <v>GNMali</v>
      </c>
    </row>
    <row r="1926">
      <c r="A1926" s="0" t="s">
        <v>9063</v>
      </c>
      <c r="B1926" s="0" t="s">
        <v>9064</v>
      </c>
      <c r="C1926" s="0" t="str">
        <f t="shared" si="30"/>
        <v>GNTougué</v>
      </c>
    </row>
    <row r="1927">
      <c r="A1927" s="0" t="s">
        <v>9065</v>
      </c>
      <c r="B1927" s="0" t="s">
        <v>9066</v>
      </c>
      <c r="C1927" s="0" t="str">
        <f t="shared" si="30"/>
        <v>GNMamou</v>
      </c>
    </row>
    <row r="1928">
      <c r="A1928" s="0" t="s">
        <v>9067</v>
      </c>
      <c r="B1928" s="0" t="s">
        <v>9068</v>
      </c>
      <c r="C1928" s="0" t="str">
        <f t="shared" si="30"/>
        <v>GNDalaba</v>
      </c>
    </row>
    <row r="1929">
      <c r="A1929" s="0" t="s">
        <v>9069</v>
      </c>
      <c r="B1929" s="0" t="s">
        <v>9066</v>
      </c>
      <c r="C1929" s="0" t="str">
        <f t="shared" si="30"/>
        <v>GNMamou</v>
      </c>
    </row>
    <row r="1930">
      <c r="A1930" s="0" t="s">
        <v>9070</v>
      </c>
      <c r="B1930" s="0" t="s">
        <v>9071</v>
      </c>
      <c r="C1930" s="0" t="str">
        <f t="shared" si="30"/>
        <v>GNPita</v>
      </c>
    </row>
    <row r="1931">
      <c r="A1931" s="0" t="s">
        <v>9072</v>
      </c>
      <c r="B1931" s="0" t="s">
        <v>9073</v>
      </c>
      <c r="C1931" s="0" t="str">
        <f t="shared" si="30"/>
        <v>GNNzérékoré</v>
      </c>
    </row>
    <row r="1932">
      <c r="A1932" s="0" t="s">
        <v>9074</v>
      </c>
      <c r="B1932" s="0" t="s">
        <v>9075</v>
      </c>
      <c r="C1932" s="0" t="str">
        <f t="shared" si="30"/>
        <v>GNBeyla</v>
      </c>
    </row>
    <row r="1933">
      <c r="A1933" s="0" t="s">
        <v>9076</v>
      </c>
      <c r="B1933" s="0" t="s">
        <v>9077</v>
      </c>
      <c r="C1933" s="0" t="str">
        <f t="shared" si="30"/>
        <v>GNGuékédou</v>
      </c>
    </row>
    <row r="1934">
      <c r="A1934" s="0" t="s">
        <v>9078</v>
      </c>
      <c r="B1934" s="0" t="s">
        <v>9079</v>
      </c>
      <c r="C1934" s="0" t="str">
        <f t="shared" si="30"/>
        <v>GNLola</v>
      </c>
    </row>
    <row r="1935">
      <c r="A1935" s="0" t="s">
        <v>9080</v>
      </c>
      <c r="B1935" s="0" t="s">
        <v>9081</v>
      </c>
      <c r="C1935" s="0" t="str">
        <f t="shared" si="30"/>
        <v>GNMacenta</v>
      </c>
    </row>
    <row r="1936">
      <c r="A1936" s="0" t="s">
        <v>9082</v>
      </c>
      <c r="B1936" s="0" t="s">
        <v>9073</v>
      </c>
      <c r="C1936" s="0" t="str">
        <f t="shared" si="30"/>
        <v>GNNzérékoré</v>
      </c>
    </row>
    <row r="1937">
      <c r="A1937" s="0" t="s">
        <v>9083</v>
      </c>
      <c r="B1937" s="0" t="s">
        <v>9084</v>
      </c>
      <c r="C1937" s="0" t="str">
        <f t="shared" si="30"/>
        <v>GNYomou</v>
      </c>
    </row>
    <row r="1938">
      <c r="A1938" s="0" t="s">
        <v>9085</v>
      </c>
      <c r="B1938" s="0" t="s">
        <v>9086</v>
      </c>
      <c r="C1938" s="0" t="str">
        <f t="shared" si="30"/>
        <v>GQRégion Continentale</v>
      </c>
    </row>
    <row r="1939">
      <c r="A1939" s="0" t="s">
        <v>9085</v>
      </c>
      <c r="B1939" s="0" t="s">
        <v>9087</v>
      </c>
      <c r="C1939" s="0" t="str">
        <f t="shared" si="30"/>
        <v>GQRegião Continental</v>
      </c>
    </row>
    <row r="1940">
      <c r="A1940" s="0" t="s">
        <v>9085</v>
      </c>
      <c r="B1940" s="0" t="s">
        <v>9088</v>
      </c>
      <c r="C1940" s="0" t="str">
        <f t="shared" si="30"/>
        <v>GQRegión Continental</v>
      </c>
    </row>
    <row r="1941">
      <c r="A1941" s="0" t="s">
        <v>9089</v>
      </c>
      <c r="B1941" s="0" t="s">
        <v>9090</v>
      </c>
      <c r="C1941" s="0" t="str">
        <f t="shared" si="30"/>
        <v>GQCentro Sud</v>
      </c>
    </row>
    <row r="1942">
      <c r="A1942" s="0" t="s">
        <v>9089</v>
      </c>
      <c r="B1942" s="0" t="s">
        <v>9091</v>
      </c>
      <c r="C1942" s="0" t="str">
        <f t="shared" si="30"/>
        <v>GQCentro Sul</v>
      </c>
    </row>
    <row r="1943">
      <c r="A1943" s="0" t="s">
        <v>9089</v>
      </c>
      <c r="B1943" s="0" t="s">
        <v>9092</v>
      </c>
      <c r="C1943" s="0" t="str">
        <f t="shared" si="30"/>
        <v>GQCentro Sur</v>
      </c>
    </row>
    <row r="1944">
      <c r="A1944" s="0" t="s">
        <v>9093</v>
      </c>
      <c r="B1944" s="0" t="s">
        <v>9094</v>
      </c>
      <c r="C1944" s="0" t="str">
        <f t="shared" si="30"/>
        <v>GQKié-Ntem</v>
      </c>
    </row>
    <row r="1945">
      <c r="A1945" s="0" t="s">
        <v>9093</v>
      </c>
      <c r="B1945" s="0" t="s">
        <v>9094</v>
      </c>
      <c r="C1945" s="0" t="str">
        <f t="shared" si="30"/>
        <v>GQKié-Ntem</v>
      </c>
    </row>
    <row r="1946">
      <c r="A1946" s="0" t="s">
        <v>9093</v>
      </c>
      <c r="B1946" s="0" t="s">
        <v>9094</v>
      </c>
      <c r="C1946" s="0" t="str">
        <f t="shared" si="30"/>
        <v>GQKié-Ntem</v>
      </c>
    </row>
    <row r="1947">
      <c r="A1947" s="0" t="s">
        <v>9095</v>
      </c>
      <c r="B1947" s="0" t="s">
        <v>6454</v>
      </c>
      <c r="C1947" s="0" t="str">
        <f t="shared" si="30"/>
        <v>GQLittoral</v>
      </c>
    </row>
    <row r="1948">
      <c r="A1948" s="0" t="s">
        <v>9095</v>
      </c>
      <c r="B1948" s="0" t="s">
        <v>9096</v>
      </c>
      <c r="C1948" s="0" t="str">
        <f t="shared" si="30"/>
        <v>GQLitoral</v>
      </c>
    </row>
    <row r="1949">
      <c r="A1949" s="0" t="s">
        <v>9095</v>
      </c>
      <c r="B1949" s="0" t="s">
        <v>9096</v>
      </c>
      <c r="C1949" s="0" t="str">
        <f t="shared" si="30"/>
        <v>GQLitoral</v>
      </c>
    </row>
    <row r="1950">
      <c r="A1950" s="0" t="s">
        <v>9097</v>
      </c>
      <c r="B1950" s="0" t="s">
        <v>9098</v>
      </c>
      <c r="C1950" s="0" t="str">
        <f t="shared" si="30"/>
        <v>GQWele-Nzas</v>
      </c>
    </row>
    <row r="1951">
      <c r="A1951" s="0" t="s">
        <v>9097</v>
      </c>
      <c r="B1951" s="0" t="s">
        <v>9098</v>
      </c>
      <c r="C1951" s="0" t="str">
        <f t="shared" si="30"/>
        <v>GQWele-Nzas</v>
      </c>
    </row>
    <row r="1952">
      <c r="A1952" s="0" t="s">
        <v>9097</v>
      </c>
      <c r="B1952" s="0" t="s">
        <v>9098</v>
      </c>
      <c r="C1952" s="0" t="str">
        <f t="shared" si="30"/>
        <v>GQWele-Nzas</v>
      </c>
    </row>
    <row r="1953">
      <c r="A1953" s="0" t="s">
        <v>9099</v>
      </c>
      <c r="B1953" s="0" t="s">
        <v>9100</v>
      </c>
      <c r="C1953" s="0" t="str">
        <f t="shared" si="30"/>
        <v>GQRégion Insulaire</v>
      </c>
    </row>
    <row r="1954">
      <c r="A1954" s="0" t="s">
        <v>9099</v>
      </c>
      <c r="B1954" s="0" t="s">
        <v>9101</v>
      </c>
      <c r="C1954" s="0" t="str">
        <f t="shared" si="30"/>
        <v>GQRegião Insular</v>
      </c>
    </row>
    <row r="1955">
      <c r="A1955" s="0" t="s">
        <v>9099</v>
      </c>
      <c r="B1955" s="0" t="s">
        <v>9102</v>
      </c>
      <c r="C1955" s="0" t="str">
        <f t="shared" si="30"/>
        <v>GQRegión Insular</v>
      </c>
    </row>
    <row r="1956">
      <c r="A1956" s="0" t="s">
        <v>9103</v>
      </c>
      <c r="B1956" s="0" t="s">
        <v>9104</v>
      </c>
      <c r="C1956" s="0" t="str">
        <f t="shared" si="30"/>
        <v>GQAnnobon</v>
      </c>
    </row>
    <row r="1957">
      <c r="A1957" s="0" t="s">
        <v>9103</v>
      </c>
      <c r="B1957" s="0" t="s">
        <v>9105</v>
      </c>
      <c r="C1957" s="0" t="str">
        <f t="shared" si="30"/>
        <v>GQAno Bom</v>
      </c>
    </row>
    <row r="1958">
      <c r="A1958" s="0" t="s">
        <v>9103</v>
      </c>
      <c r="B1958" s="0" t="s">
        <v>9106</v>
      </c>
      <c r="C1958" s="0" t="str">
        <f t="shared" si="30"/>
        <v>GQAnnobón</v>
      </c>
    </row>
    <row r="1959">
      <c r="A1959" s="0" t="s">
        <v>9107</v>
      </c>
      <c r="B1959" s="0" t="s">
        <v>9108</v>
      </c>
      <c r="C1959" s="0" t="str">
        <f t="shared" si="30"/>
        <v>GQBioko Nord</v>
      </c>
    </row>
    <row r="1960">
      <c r="A1960" s="0" t="s">
        <v>9107</v>
      </c>
      <c r="B1960" s="0" t="s">
        <v>9109</v>
      </c>
      <c r="C1960" s="0" t="str">
        <f t="shared" si="30"/>
        <v>GQBioko Norte</v>
      </c>
    </row>
    <row r="1961">
      <c r="A1961" s="0" t="s">
        <v>9107</v>
      </c>
      <c r="B1961" s="0" t="s">
        <v>9109</v>
      </c>
      <c r="C1961" s="0" t="str">
        <f t="shared" si="30"/>
        <v>GQBioko Norte</v>
      </c>
    </row>
    <row r="1962">
      <c r="A1962" s="0" t="s">
        <v>9110</v>
      </c>
      <c r="B1962" s="0" t="s">
        <v>9111</v>
      </c>
      <c r="C1962" s="0" t="str">
        <f t="shared" si="30"/>
        <v>GQBioko Sud</v>
      </c>
    </row>
    <row r="1963">
      <c r="A1963" s="0" t="s">
        <v>9110</v>
      </c>
      <c r="B1963" s="0" t="s">
        <v>9112</v>
      </c>
      <c r="C1963" s="0" t="str">
        <f t="shared" si="30"/>
        <v>GQBioko Sul</v>
      </c>
    </row>
    <row r="1964">
      <c r="A1964" s="0" t="s">
        <v>9110</v>
      </c>
      <c r="B1964" s="0" t="s">
        <v>9113</v>
      </c>
      <c r="C1964" s="0" t="str">
        <f t="shared" si="30"/>
        <v>GQBioko Sur</v>
      </c>
    </row>
    <row r="1965">
      <c r="A1965" s="0" t="s">
        <v>9114</v>
      </c>
      <c r="B1965" s="0" t="s">
        <v>9115</v>
      </c>
      <c r="C1965" s="0" t="str">
        <f t="shared" si="30"/>
        <v>GRÁgion Óros</v>
      </c>
    </row>
    <row r="1966">
      <c r="A1966" s="0" t="s">
        <v>9116</v>
      </c>
      <c r="B1966" s="0" t="s">
        <v>9117</v>
      </c>
      <c r="C1966" s="0" t="str">
        <f t="shared" si="30"/>
        <v>GRAnatolikí Makedonía kai Thráki</v>
      </c>
    </row>
    <row r="1967">
      <c r="A1967" s="0" t="s">
        <v>9118</v>
      </c>
      <c r="B1967" s="0" t="s">
        <v>9119</v>
      </c>
      <c r="C1967" s="0" t="str">
        <f t="shared" si="30"/>
        <v>GRKentrikí Makedonía</v>
      </c>
    </row>
    <row r="1968">
      <c r="A1968" s="0" t="s">
        <v>9120</v>
      </c>
      <c r="B1968" s="0" t="s">
        <v>9121</v>
      </c>
      <c r="C1968" s="0" t="str">
        <f t="shared" si="30"/>
        <v>GRDytikí Makedonía</v>
      </c>
    </row>
    <row r="1969">
      <c r="A1969" s="0" t="s">
        <v>9122</v>
      </c>
      <c r="B1969" s="0" t="s">
        <v>9123</v>
      </c>
      <c r="C1969" s="0" t="str">
        <f t="shared" si="30"/>
        <v>GRÍpeiros</v>
      </c>
    </row>
    <row r="1970">
      <c r="A1970" s="0" t="s">
        <v>9124</v>
      </c>
      <c r="B1970" s="0" t="s">
        <v>9125</v>
      </c>
      <c r="C1970" s="0" t="str">
        <f t="shared" si="30"/>
        <v>GRThessalía</v>
      </c>
    </row>
    <row r="1971">
      <c r="A1971" s="0" t="s">
        <v>9126</v>
      </c>
      <c r="B1971" s="0" t="s">
        <v>9127</v>
      </c>
      <c r="C1971" s="0" t="str">
        <f t="shared" si="30"/>
        <v>GRIonía Nísia</v>
      </c>
    </row>
    <row r="1972">
      <c r="A1972" s="0" t="s">
        <v>9128</v>
      </c>
      <c r="B1972" s="0" t="s">
        <v>9129</v>
      </c>
      <c r="C1972" s="0" t="str">
        <f t="shared" si="30"/>
        <v>GRDytikí Elláda</v>
      </c>
    </row>
    <row r="1973">
      <c r="A1973" s="0" t="s">
        <v>9130</v>
      </c>
      <c r="B1973" s="0" t="s">
        <v>9131</v>
      </c>
      <c r="C1973" s="0" t="str">
        <f t="shared" si="30"/>
        <v>GRStereá Elláda</v>
      </c>
    </row>
    <row r="1974">
      <c r="A1974" s="0" t="s">
        <v>9132</v>
      </c>
      <c r="B1974" s="0" t="s">
        <v>9133</v>
      </c>
      <c r="C1974" s="0" t="str">
        <f t="shared" si="30"/>
        <v>GRAttikí</v>
      </c>
    </row>
    <row r="1975">
      <c r="A1975" s="0" t="s">
        <v>9134</v>
      </c>
      <c r="B1975" s="0" t="s">
        <v>9135</v>
      </c>
      <c r="C1975" s="0" t="str">
        <f t="shared" si="30"/>
        <v>GRPelopónnisos</v>
      </c>
    </row>
    <row r="1976">
      <c r="A1976" s="0" t="s">
        <v>9136</v>
      </c>
      <c r="B1976" s="0" t="s">
        <v>9137</v>
      </c>
      <c r="C1976" s="0" t="str">
        <f t="shared" si="30"/>
        <v>GRVóreio Aigaío</v>
      </c>
    </row>
    <row r="1977">
      <c r="A1977" s="0" t="s">
        <v>9138</v>
      </c>
      <c r="B1977" s="0" t="s">
        <v>9139</v>
      </c>
      <c r="C1977" s="0" t="str">
        <f t="shared" si="30"/>
        <v>GRNótio Aigaío</v>
      </c>
    </row>
    <row r="1978">
      <c r="A1978" s="0" t="s">
        <v>9140</v>
      </c>
      <c r="B1978" s="0" t="s">
        <v>9141</v>
      </c>
      <c r="C1978" s="0" t="str">
        <f t="shared" si="30"/>
        <v>GRKríti</v>
      </c>
    </row>
    <row r="1979">
      <c r="A1979" s="0" t="s">
        <v>9142</v>
      </c>
      <c r="B1979" s="0" t="s">
        <v>9143</v>
      </c>
      <c r="C1979" s="0" t="str">
        <f t="shared" si="30"/>
        <v>GTAlta Verapaz</v>
      </c>
    </row>
    <row r="1980">
      <c r="A1980" s="0" t="s">
        <v>9144</v>
      </c>
      <c r="B1980" s="0" t="s">
        <v>9145</v>
      </c>
      <c r="C1980" s="0" t="str">
        <f t="shared" si="30"/>
        <v>GTBaja Verapaz</v>
      </c>
    </row>
    <row r="1981">
      <c r="A1981" s="0" t="s">
        <v>9146</v>
      </c>
      <c r="B1981" s="0" t="s">
        <v>9147</v>
      </c>
      <c r="C1981" s="0" t="str">
        <f t="shared" si="30"/>
        <v>GTChimaltenango</v>
      </c>
    </row>
    <row r="1982">
      <c r="A1982" s="0" t="s">
        <v>9148</v>
      </c>
      <c r="B1982" s="0" t="s">
        <v>9149</v>
      </c>
      <c r="C1982" s="0" t="str">
        <f t="shared" si="30"/>
        <v>GTChiquimula</v>
      </c>
    </row>
    <row r="1983">
      <c r="A1983" s="0" t="s">
        <v>9150</v>
      </c>
      <c r="B1983" s="0" t="s">
        <v>9151</v>
      </c>
      <c r="C1983" s="0" t="str">
        <f t="shared" si="30"/>
        <v>GTEscuintla</v>
      </c>
    </row>
    <row r="1984">
      <c r="A1984" s="0" t="s">
        <v>9152</v>
      </c>
      <c r="B1984" s="0" t="s">
        <v>9153</v>
      </c>
      <c r="C1984" s="0" t="str">
        <f t="shared" si="30"/>
        <v>GTGuatemala</v>
      </c>
    </row>
    <row r="1985">
      <c r="A1985" s="0" t="s">
        <v>9154</v>
      </c>
      <c r="B1985" s="0" t="s">
        <v>9155</v>
      </c>
      <c r="C1985" s="0" t="str">
        <f t="shared" si="30"/>
        <v>GTHuehuetenango</v>
      </c>
    </row>
    <row r="1986">
      <c r="A1986" s="0" t="s">
        <v>9156</v>
      </c>
      <c r="B1986" s="0" t="s">
        <v>9157</v>
      </c>
      <c r="C1986" s="0" t="str">
        <f t="shared" si="30"/>
        <v>GTIzabal</v>
      </c>
    </row>
    <row r="1987">
      <c r="A1987" s="0" t="s">
        <v>9158</v>
      </c>
      <c r="B1987" s="0" t="s">
        <v>9159</v>
      </c>
      <c r="C1987" s="0" t="str">
        <f ref="C1987:C2050" t="shared" si="31">LEFT(A1987,2)&amp;B1987</f>
        <v>GTJalapa</v>
      </c>
    </row>
    <row r="1988">
      <c r="A1988" s="0" t="s">
        <v>9160</v>
      </c>
      <c r="B1988" s="0" t="s">
        <v>9161</v>
      </c>
      <c r="C1988" s="0" t="str">
        <f t="shared" si="31"/>
        <v>GTJutiapa</v>
      </c>
    </row>
    <row r="1989">
      <c r="A1989" s="0" t="s">
        <v>9162</v>
      </c>
      <c r="B1989" s="0" t="s">
        <v>9163</v>
      </c>
      <c r="C1989" s="0" t="str">
        <f t="shared" si="31"/>
        <v>GTPetén</v>
      </c>
    </row>
    <row r="1990">
      <c r="A1990" s="0" t="s">
        <v>9164</v>
      </c>
      <c r="B1990" s="0" t="s">
        <v>9165</v>
      </c>
      <c r="C1990" s="0" t="str">
        <f t="shared" si="31"/>
        <v>GTEl Progreso</v>
      </c>
    </row>
    <row r="1991">
      <c r="A1991" s="0" t="s">
        <v>9166</v>
      </c>
      <c r="B1991" s="0" t="s">
        <v>9167</v>
      </c>
      <c r="C1991" s="0" t="str">
        <f t="shared" si="31"/>
        <v>GTQuiché</v>
      </c>
    </row>
    <row r="1992">
      <c r="A1992" s="0" t="s">
        <v>9168</v>
      </c>
      <c r="B1992" s="0" t="s">
        <v>9169</v>
      </c>
      <c r="C1992" s="0" t="str">
        <f t="shared" si="31"/>
        <v>GTQuetzaltenango</v>
      </c>
    </row>
    <row r="1993">
      <c r="A1993" s="0" t="s">
        <v>9170</v>
      </c>
      <c r="B1993" s="0" t="s">
        <v>9171</v>
      </c>
      <c r="C1993" s="0" t="str">
        <f t="shared" si="31"/>
        <v>GTRetalhuleu</v>
      </c>
    </row>
    <row r="1994">
      <c r="A1994" s="0" t="s">
        <v>9172</v>
      </c>
      <c r="B1994" s="0" t="s">
        <v>9173</v>
      </c>
      <c r="C1994" s="0" t="str">
        <f t="shared" si="31"/>
        <v>GTSacatepéquez</v>
      </c>
    </row>
    <row r="1995">
      <c r="A1995" s="0" t="s">
        <v>9174</v>
      </c>
      <c r="B1995" s="0" t="s">
        <v>9175</v>
      </c>
      <c r="C1995" s="0" t="str">
        <f t="shared" si="31"/>
        <v>GTSan Marcos</v>
      </c>
    </row>
    <row r="1996">
      <c r="A1996" s="0" t="s">
        <v>9176</v>
      </c>
      <c r="B1996" s="0" t="s">
        <v>9177</v>
      </c>
      <c r="C1996" s="0" t="str">
        <f t="shared" si="31"/>
        <v>GTSololá</v>
      </c>
    </row>
    <row r="1997">
      <c r="A1997" s="0" t="s">
        <v>9178</v>
      </c>
      <c r="B1997" s="0" t="s">
        <v>9179</v>
      </c>
      <c r="C1997" s="0" t="str">
        <f t="shared" si="31"/>
        <v>GTSanta Rosa</v>
      </c>
    </row>
    <row r="1998">
      <c r="A1998" s="0" t="s">
        <v>9180</v>
      </c>
      <c r="B1998" s="0" t="s">
        <v>9181</v>
      </c>
      <c r="C1998" s="0" t="str">
        <f t="shared" si="31"/>
        <v>GTSuchitepéquez</v>
      </c>
    </row>
    <row r="1999">
      <c r="A1999" s="0" t="s">
        <v>9182</v>
      </c>
      <c r="B1999" s="0" t="s">
        <v>9183</v>
      </c>
      <c r="C1999" s="0" t="str">
        <f t="shared" si="31"/>
        <v>GTTotonicapán</v>
      </c>
    </row>
    <row r="2000">
      <c r="A2000" s="0" t="s">
        <v>9184</v>
      </c>
      <c r="B2000" s="0" t="s">
        <v>9185</v>
      </c>
      <c r="C2000" s="0" t="str">
        <f t="shared" si="31"/>
        <v>GTZacapa</v>
      </c>
    </row>
    <row r="2001">
      <c r="A2001" s="0" t="s">
        <v>9186</v>
      </c>
      <c r="B2001" s="0" t="s">
        <v>9187</v>
      </c>
      <c r="C2001" s="0" t="str">
        <f t="shared" si="31"/>
        <v>GWBissau</v>
      </c>
    </row>
    <row r="2002">
      <c r="A2002" s="0" t="s">
        <v>9188</v>
      </c>
      <c r="B2002" s="0" t="s">
        <v>9189</v>
      </c>
      <c r="C2002" s="0" t="str">
        <f t="shared" si="31"/>
        <v>GWLeste</v>
      </c>
    </row>
    <row r="2003">
      <c r="A2003" s="0" t="s">
        <v>9190</v>
      </c>
      <c r="B2003" s="0" t="s">
        <v>9191</v>
      </c>
      <c r="C2003" s="0" t="str">
        <f t="shared" si="31"/>
        <v>GWBafatá</v>
      </c>
    </row>
    <row r="2004">
      <c r="A2004" s="0" t="s">
        <v>9192</v>
      </c>
      <c r="B2004" s="0" t="s">
        <v>9193</v>
      </c>
      <c r="C2004" s="0" t="str">
        <f t="shared" si="31"/>
        <v>GWGabú</v>
      </c>
    </row>
    <row r="2005">
      <c r="A2005" s="0" t="s">
        <v>9194</v>
      </c>
      <c r="B2005" s="0" t="s">
        <v>9195</v>
      </c>
      <c r="C2005" s="0" t="str">
        <f t="shared" si="31"/>
        <v>GWNorte</v>
      </c>
    </row>
    <row r="2006">
      <c r="A2006" s="0" t="s">
        <v>9196</v>
      </c>
      <c r="B2006" s="0" t="s">
        <v>9197</v>
      </c>
      <c r="C2006" s="0" t="str">
        <f t="shared" si="31"/>
        <v>GWBiombo</v>
      </c>
    </row>
    <row r="2007">
      <c r="A2007" s="0" t="s">
        <v>9198</v>
      </c>
      <c r="B2007" s="0" t="s">
        <v>9199</v>
      </c>
      <c r="C2007" s="0" t="str">
        <f t="shared" si="31"/>
        <v>GWCacheu</v>
      </c>
    </row>
    <row r="2008">
      <c r="A2008" s="0" t="s">
        <v>9200</v>
      </c>
      <c r="B2008" s="0" t="s">
        <v>9201</v>
      </c>
      <c r="C2008" s="0" t="str">
        <f t="shared" si="31"/>
        <v>GWOio</v>
      </c>
    </row>
    <row r="2009">
      <c r="A2009" s="0" t="s">
        <v>9202</v>
      </c>
      <c r="B2009" s="0" t="s">
        <v>9203</v>
      </c>
      <c r="C2009" s="0" t="str">
        <f t="shared" si="31"/>
        <v>GWSul</v>
      </c>
    </row>
    <row r="2010">
      <c r="A2010" s="0" t="s">
        <v>9204</v>
      </c>
      <c r="B2010" s="0" t="s">
        <v>9205</v>
      </c>
      <c r="C2010" s="0" t="str">
        <f t="shared" si="31"/>
        <v>GWBolama</v>
      </c>
    </row>
    <row r="2011">
      <c r="A2011" s="0" t="s">
        <v>9206</v>
      </c>
      <c r="B2011" s="0" t="s">
        <v>9207</v>
      </c>
      <c r="C2011" s="0" t="str">
        <f t="shared" si="31"/>
        <v>GWQuinara</v>
      </c>
    </row>
    <row r="2012">
      <c r="A2012" s="0" t="s">
        <v>9208</v>
      </c>
      <c r="B2012" s="0" t="s">
        <v>9209</v>
      </c>
      <c r="C2012" s="0" t="str">
        <f t="shared" si="31"/>
        <v>GWTombali</v>
      </c>
    </row>
    <row r="2013">
      <c r="A2013" s="0" t="s">
        <v>9210</v>
      </c>
      <c r="B2013" s="0" t="s">
        <v>9211</v>
      </c>
      <c r="C2013" s="0" t="str">
        <f t="shared" si="31"/>
        <v>GYBarima-Waini</v>
      </c>
    </row>
    <row r="2014">
      <c r="A2014" s="0" t="s">
        <v>9212</v>
      </c>
      <c r="B2014" s="0" t="s">
        <v>9213</v>
      </c>
      <c r="C2014" s="0" t="str">
        <f t="shared" si="31"/>
        <v>GYCuyuni-Mazaruni</v>
      </c>
    </row>
    <row r="2015">
      <c r="A2015" s="0" t="s">
        <v>9214</v>
      </c>
      <c r="B2015" s="0" t="s">
        <v>9215</v>
      </c>
      <c r="C2015" s="0" t="str">
        <f t="shared" si="31"/>
        <v>GYDemerara-Mahaica</v>
      </c>
    </row>
    <row r="2016">
      <c r="A2016" s="0" t="s">
        <v>9216</v>
      </c>
      <c r="B2016" s="0" t="s">
        <v>9217</v>
      </c>
      <c r="C2016" s="0" t="str">
        <f t="shared" si="31"/>
        <v>GYEast Berbice-Corentyne</v>
      </c>
    </row>
    <row r="2017">
      <c r="A2017" s="0" t="s">
        <v>9218</v>
      </c>
      <c r="B2017" s="0" t="s">
        <v>9219</v>
      </c>
      <c r="C2017" s="0" t="str">
        <f t="shared" si="31"/>
        <v>GYEssequibo Islands-West Demerara</v>
      </c>
    </row>
    <row r="2018">
      <c r="A2018" s="0" t="s">
        <v>9220</v>
      </c>
      <c r="B2018" s="0" t="s">
        <v>9221</v>
      </c>
      <c r="C2018" s="0" t="str">
        <f t="shared" si="31"/>
        <v>GYMahaica-Berbice</v>
      </c>
    </row>
    <row r="2019">
      <c r="A2019" s="0" t="s">
        <v>9222</v>
      </c>
      <c r="B2019" s="0" t="s">
        <v>9223</v>
      </c>
      <c r="C2019" s="0" t="str">
        <f t="shared" si="31"/>
        <v>GYPomeroon-Supenaam</v>
      </c>
    </row>
    <row r="2020">
      <c r="A2020" s="0" t="s">
        <v>9224</v>
      </c>
      <c r="B2020" s="0" t="s">
        <v>9225</v>
      </c>
      <c r="C2020" s="0" t="str">
        <f t="shared" si="31"/>
        <v>GYPotaro-Siparuni</v>
      </c>
    </row>
    <row r="2021">
      <c r="A2021" s="0" t="s">
        <v>9226</v>
      </c>
      <c r="B2021" s="0" t="s">
        <v>9227</v>
      </c>
      <c r="C2021" s="0" t="str">
        <f t="shared" si="31"/>
        <v>GYUpper Demerara-Berbice</v>
      </c>
    </row>
    <row r="2022">
      <c r="A2022" s="0" t="s">
        <v>9228</v>
      </c>
      <c r="B2022" s="0" t="s">
        <v>9229</v>
      </c>
      <c r="C2022" s="0" t="str">
        <f t="shared" si="31"/>
        <v>GYUpper Takutu-Upper Essequibo</v>
      </c>
    </row>
    <row r="2023">
      <c r="A2023" s="0" t="s">
        <v>9230</v>
      </c>
      <c r="B2023" s="0" t="s">
        <v>9231</v>
      </c>
      <c r="C2023" s="0" t="str">
        <f t="shared" si="31"/>
        <v>HNAtlántida</v>
      </c>
    </row>
    <row r="2024">
      <c r="A2024" s="0" t="s">
        <v>9232</v>
      </c>
      <c r="B2024" s="0" t="s">
        <v>9233</v>
      </c>
      <c r="C2024" s="0" t="str">
        <f t="shared" si="31"/>
        <v>HNCholuteca</v>
      </c>
    </row>
    <row r="2025">
      <c r="A2025" s="0" t="s">
        <v>9234</v>
      </c>
      <c r="B2025" s="0" t="s">
        <v>9235</v>
      </c>
      <c r="C2025" s="0" t="str">
        <f t="shared" si="31"/>
        <v>HNColón</v>
      </c>
    </row>
    <row r="2026">
      <c r="A2026" s="0" t="s">
        <v>9236</v>
      </c>
      <c r="B2026" s="0" t="s">
        <v>9237</v>
      </c>
      <c r="C2026" s="0" t="str">
        <f t="shared" si="31"/>
        <v>HNComayagua</v>
      </c>
    </row>
    <row r="2027">
      <c r="A2027" s="0" t="s">
        <v>9238</v>
      </c>
      <c r="B2027" s="0" t="s">
        <v>9239</v>
      </c>
      <c r="C2027" s="0" t="str">
        <f t="shared" si="31"/>
        <v>HNCopán</v>
      </c>
    </row>
    <row r="2028">
      <c r="A2028" s="0" t="s">
        <v>9240</v>
      </c>
      <c r="B2028" s="0" t="s">
        <v>9241</v>
      </c>
      <c r="C2028" s="0" t="str">
        <f t="shared" si="31"/>
        <v>HNCortés</v>
      </c>
    </row>
    <row r="2029">
      <c r="A2029" s="0" t="s">
        <v>9242</v>
      </c>
      <c r="B2029" s="0" t="s">
        <v>9243</v>
      </c>
      <c r="C2029" s="0" t="str">
        <f t="shared" si="31"/>
        <v>HNEl Paraíso</v>
      </c>
    </row>
    <row r="2030">
      <c r="A2030" s="0" t="s">
        <v>9244</v>
      </c>
      <c r="B2030" s="0" t="s">
        <v>9245</v>
      </c>
      <c r="C2030" s="0" t="str">
        <f t="shared" si="31"/>
        <v>HNFrancisco Morazán</v>
      </c>
    </row>
    <row r="2031">
      <c r="A2031" s="0" t="s">
        <v>9246</v>
      </c>
      <c r="B2031" s="0" t="s">
        <v>9247</v>
      </c>
      <c r="C2031" s="0" t="str">
        <f t="shared" si="31"/>
        <v>HNGracias a Dios</v>
      </c>
    </row>
    <row r="2032">
      <c r="A2032" s="0" t="s">
        <v>9248</v>
      </c>
      <c r="B2032" s="0" t="s">
        <v>9249</v>
      </c>
      <c r="C2032" s="0" t="str">
        <f t="shared" si="31"/>
        <v>HNIslas de la Bahía</v>
      </c>
    </row>
    <row r="2033">
      <c r="A2033" s="0" t="s">
        <v>9250</v>
      </c>
      <c r="B2033" s="0" t="s">
        <v>9251</v>
      </c>
      <c r="C2033" s="0" t="str">
        <f t="shared" si="31"/>
        <v>HNIntibucá</v>
      </c>
    </row>
    <row r="2034">
      <c r="A2034" s="0" t="s">
        <v>9252</v>
      </c>
      <c r="B2034" s="0" t="s">
        <v>9253</v>
      </c>
      <c r="C2034" s="0" t="str">
        <f t="shared" si="31"/>
        <v>HNLempira</v>
      </c>
    </row>
    <row r="2035">
      <c r="A2035" s="0" t="s">
        <v>9254</v>
      </c>
      <c r="B2035" s="0" t="s">
        <v>6479</v>
      </c>
      <c r="C2035" s="0" t="str">
        <f t="shared" si="31"/>
        <v>HNLa Paz</v>
      </c>
    </row>
    <row r="2036">
      <c r="A2036" s="0" t="s">
        <v>9255</v>
      </c>
      <c r="B2036" s="0" t="s">
        <v>9256</v>
      </c>
      <c r="C2036" s="0" t="str">
        <f t="shared" si="31"/>
        <v>HNOcotepeque</v>
      </c>
    </row>
    <row r="2037">
      <c r="A2037" s="0" t="s">
        <v>9257</v>
      </c>
      <c r="B2037" s="0" t="s">
        <v>9258</v>
      </c>
      <c r="C2037" s="0" t="str">
        <f t="shared" si="31"/>
        <v>HNOlancho</v>
      </c>
    </row>
    <row r="2038">
      <c r="A2038" s="0" t="s">
        <v>9259</v>
      </c>
      <c r="B2038" s="0" t="s">
        <v>9260</v>
      </c>
      <c r="C2038" s="0" t="str">
        <f t="shared" si="31"/>
        <v>HNSanta Bárbara</v>
      </c>
    </row>
    <row r="2039">
      <c r="A2039" s="0" t="s">
        <v>9261</v>
      </c>
      <c r="B2039" s="0" t="s">
        <v>9262</v>
      </c>
      <c r="C2039" s="0" t="str">
        <f t="shared" si="31"/>
        <v>HNValle</v>
      </c>
    </row>
    <row r="2040">
      <c r="A2040" s="0" t="s">
        <v>9263</v>
      </c>
      <c r="B2040" s="0" t="s">
        <v>9264</v>
      </c>
      <c r="C2040" s="0" t="str">
        <f t="shared" si="31"/>
        <v>HNYoro</v>
      </c>
    </row>
    <row r="2041">
      <c r="A2041" s="0" t="s">
        <v>9265</v>
      </c>
      <c r="B2041" s="0" t="s">
        <v>9266</v>
      </c>
      <c r="C2041" s="0" t="str">
        <f t="shared" si="31"/>
        <v>HRZagrebačka županija</v>
      </c>
    </row>
    <row r="2042">
      <c r="A2042" s="0" t="s">
        <v>9267</v>
      </c>
      <c r="B2042" s="0" t="s">
        <v>9268</v>
      </c>
      <c r="C2042" s="0" t="str">
        <f t="shared" si="31"/>
        <v>HRKrapinsko-zagorska županija</v>
      </c>
    </row>
    <row r="2043">
      <c r="A2043" s="0" t="s">
        <v>9269</v>
      </c>
      <c r="B2043" s="0" t="s">
        <v>9270</v>
      </c>
      <c r="C2043" s="0" t="str">
        <f t="shared" si="31"/>
        <v>HRSisačko-moslavačka županija</v>
      </c>
    </row>
    <row r="2044">
      <c r="A2044" s="0" t="s">
        <v>9271</v>
      </c>
      <c r="B2044" s="0" t="s">
        <v>9272</v>
      </c>
      <c r="C2044" s="0" t="str">
        <f t="shared" si="31"/>
        <v>HRKarlovačka županija</v>
      </c>
    </row>
    <row r="2045">
      <c r="A2045" s="0" t="s">
        <v>9273</v>
      </c>
      <c r="B2045" s="0" t="s">
        <v>9274</v>
      </c>
      <c r="C2045" s="0" t="str">
        <f t="shared" si="31"/>
        <v>HRVaraždinska županija</v>
      </c>
    </row>
    <row r="2046">
      <c r="A2046" s="0" t="s">
        <v>9275</v>
      </c>
      <c r="B2046" s="0" t="s">
        <v>9276</v>
      </c>
      <c r="C2046" s="0" t="str">
        <f t="shared" si="31"/>
        <v>HRKoprivničko-križevačka županija</v>
      </c>
    </row>
    <row r="2047">
      <c r="A2047" s="0" t="s">
        <v>9277</v>
      </c>
      <c r="B2047" s="0" t="s">
        <v>9278</v>
      </c>
      <c r="C2047" s="0" t="str">
        <f t="shared" si="31"/>
        <v>HRBjelovarsko-bilogorska županija</v>
      </c>
    </row>
    <row r="2048">
      <c r="A2048" s="0" t="s">
        <v>9279</v>
      </c>
      <c r="B2048" s="0" t="s">
        <v>9280</v>
      </c>
      <c r="C2048" s="0" t="str">
        <f t="shared" si="31"/>
        <v>HRPrimorsko-goranska županija</v>
      </c>
    </row>
    <row r="2049">
      <c r="A2049" s="0" t="s">
        <v>9281</v>
      </c>
      <c r="B2049" s="0" t="s">
        <v>9282</v>
      </c>
      <c r="C2049" s="0" t="str">
        <f t="shared" si="31"/>
        <v>HRLičko-senjska županija</v>
      </c>
    </row>
    <row r="2050">
      <c r="A2050" s="0" t="s">
        <v>9283</v>
      </c>
      <c r="B2050" s="0" t="s">
        <v>9284</v>
      </c>
      <c r="C2050" s="0" t="str">
        <f t="shared" si="31"/>
        <v>HRVirovitičko-podravska županija</v>
      </c>
    </row>
    <row r="2051">
      <c r="A2051" s="0" t="s">
        <v>9285</v>
      </c>
      <c r="B2051" s="0" t="s">
        <v>9286</v>
      </c>
      <c r="C2051" s="0" t="str">
        <f ref="C2051:C2114" t="shared" si="32">LEFT(A2051,2)&amp;B2051</f>
        <v>HRPožeško-slavonska županija</v>
      </c>
    </row>
    <row r="2052">
      <c r="A2052" s="0" t="s">
        <v>9287</v>
      </c>
      <c r="B2052" s="0" t="s">
        <v>9288</v>
      </c>
      <c r="C2052" s="0" t="str">
        <f t="shared" si="32"/>
        <v>HRBrodsko-posavska županija</v>
      </c>
    </row>
    <row r="2053">
      <c r="A2053" s="0" t="s">
        <v>9289</v>
      </c>
      <c r="B2053" s="0" t="s">
        <v>9290</v>
      </c>
      <c r="C2053" s="0" t="str">
        <f t="shared" si="32"/>
        <v>HRZadarska županija</v>
      </c>
    </row>
    <row r="2054">
      <c r="A2054" s="0" t="s">
        <v>9291</v>
      </c>
      <c r="B2054" s="0" t="s">
        <v>9292</v>
      </c>
      <c r="C2054" s="0" t="str">
        <f t="shared" si="32"/>
        <v>HROsječko-baranjska županija</v>
      </c>
    </row>
    <row r="2055">
      <c r="A2055" s="0" t="s">
        <v>9293</v>
      </c>
      <c r="B2055" s="0" t="s">
        <v>9294</v>
      </c>
      <c r="C2055" s="0" t="str">
        <f t="shared" si="32"/>
        <v>HRŠibensko-kninska županija</v>
      </c>
    </row>
    <row r="2056">
      <c r="A2056" s="0" t="s">
        <v>9295</v>
      </c>
      <c r="B2056" s="0" t="s">
        <v>9296</v>
      </c>
      <c r="C2056" s="0" t="str">
        <f t="shared" si="32"/>
        <v>HRVukovarsko-srijemska županija</v>
      </c>
    </row>
    <row r="2057">
      <c r="A2057" s="0" t="s">
        <v>9297</v>
      </c>
      <c r="B2057" s="0" t="s">
        <v>9298</v>
      </c>
      <c r="C2057" s="0" t="str">
        <f t="shared" si="32"/>
        <v>HRSplitsko-dalmatinska županija</v>
      </c>
    </row>
    <row r="2058">
      <c r="A2058" s="0" t="s">
        <v>9299</v>
      </c>
      <c r="B2058" s="0" t="s">
        <v>9300</v>
      </c>
      <c r="C2058" s="0" t="str">
        <f t="shared" si="32"/>
        <v>HRIstarska županija</v>
      </c>
    </row>
    <row r="2059">
      <c r="A2059" s="0" t="s">
        <v>9301</v>
      </c>
      <c r="B2059" s="0" t="s">
        <v>9302</v>
      </c>
      <c r="C2059" s="0" t="str">
        <f t="shared" si="32"/>
        <v>HRDubrovačko-neretvanska županija</v>
      </c>
    </row>
    <row r="2060">
      <c r="A2060" s="0" t="s">
        <v>9303</v>
      </c>
      <c r="B2060" s="0" t="s">
        <v>9304</v>
      </c>
      <c r="C2060" s="0" t="str">
        <f t="shared" si="32"/>
        <v>HRMeđimurska županija</v>
      </c>
    </row>
    <row r="2061">
      <c r="A2061" s="0" t="s">
        <v>9305</v>
      </c>
      <c r="B2061" s="0" t="s">
        <v>9306</v>
      </c>
      <c r="C2061" s="0" t="str">
        <f t="shared" si="32"/>
        <v>HRGrad Zagreb</v>
      </c>
    </row>
    <row r="2062">
      <c r="A2062" s="0" t="s">
        <v>9307</v>
      </c>
      <c r="B2062" s="0" t="s">
        <v>9308</v>
      </c>
      <c r="C2062" s="0" t="str">
        <f t="shared" si="32"/>
        <v>HTArtibonite</v>
      </c>
    </row>
    <row r="2063">
      <c r="A2063" s="0" t="s">
        <v>9307</v>
      </c>
      <c r="B2063" s="0" t="s">
        <v>9309</v>
      </c>
      <c r="C2063" s="0" t="str">
        <f t="shared" si="32"/>
        <v>HTLatibonit</v>
      </c>
    </row>
    <row r="2064">
      <c r="A2064" s="0" t="s">
        <v>9310</v>
      </c>
      <c r="B2064" s="0" t="s">
        <v>6244</v>
      </c>
      <c r="C2064" s="0" t="str">
        <f t="shared" si="32"/>
        <v>HTCentre</v>
      </c>
    </row>
    <row r="2065">
      <c r="A2065" s="0" t="s">
        <v>9310</v>
      </c>
      <c r="B2065" s="0" t="s">
        <v>9311</v>
      </c>
      <c r="C2065" s="0" t="str">
        <f t="shared" si="32"/>
        <v>HTSant</v>
      </c>
    </row>
    <row r="2066">
      <c r="A2066" s="0" t="s">
        <v>9312</v>
      </c>
      <c r="B2066" s="0" t="s">
        <v>9313</v>
      </c>
      <c r="C2066" s="0" t="str">
        <f t="shared" si="32"/>
        <v>HTGrande’Anse</v>
      </c>
    </row>
    <row r="2067">
      <c r="A2067" s="0" t="s">
        <v>9312</v>
      </c>
      <c r="B2067" s="0" t="s">
        <v>9314</v>
      </c>
      <c r="C2067" s="0" t="str">
        <f t="shared" si="32"/>
        <v>HTGrandans</v>
      </c>
    </row>
    <row r="2068">
      <c r="A2068" s="0" t="s">
        <v>9315</v>
      </c>
      <c r="B2068" s="0" t="s">
        <v>6302</v>
      </c>
      <c r="C2068" s="0" t="str">
        <f t="shared" si="32"/>
        <v>HTNord</v>
      </c>
    </row>
    <row r="2069">
      <c r="A2069" s="0" t="s">
        <v>9315</v>
      </c>
      <c r="B2069" s="0" t="s">
        <v>9316</v>
      </c>
      <c r="C2069" s="0" t="str">
        <f t="shared" si="32"/>
        <v>HTNò</v>
      </c>
    </row>
    <row r="2070">
      <c r="A2070" s="0" t="s">
        <v>9317</v>
      </c>
      <c r="B2070" s="0" t="s">
        <v>9318</v>
      </c>
      <c r="C2070" s="0" t="str">
        <f t="shared" si="32"/>
        <v>HTNord-Est</v>
      </c>
    </row>
    <row r="2071">
      <c r="A2071" s="0" t="s">
        <v>9317</v>
      </c>
      <c r="B2071" s="0" t="s">
        <v>9319</v>
      </c>
      <c r="C2071" s="0" t="str">
        <f t="shared" si="32"/>
        <v>HTNòdès</v>
      </c>
    </row>
    <row r="2072">
      <c r="A2072" s="0" t="s">
        <v>9320</v>
      </c>
      <c r="B2072" s="0" t="s">
        <v>9321</v>
      </c>
      <c r="C2072" s="0" t="str">
        <f t="shared" si="32"/>
        <v>HTNippes</v>
      </c>
    </row>
    <row r="2073">
      <c r="A2073" s="0" t="s">
        <v>9320</v>
      </c>
      <c r="B2073" s="0" t="s">
        <v>9322</v>
      </c>
      <c r="C2073" s="0" t="str">
        <f t="shared" si="32"/>
        <v>HTNip</v>
      </c>
    </row>
    <row r="2074">
      <c r="A2074" s="0" t="s">
        <v>9323</v>
      </c>
      <c r="B2074" s="0" t="s">
        <v>7003</v>
      </c>
      <c r="C2074" s="0" t="str">
        <f t="shared" si="32"/>
        <v>HTNord-Ouest</v>
      </c>
    </row>
    <row r="2075">
      <c r="A2075" s="0" t="s">
        <v>9323</v>
      </c>
      <c r="B2075" s="0" t="s">
        <v>9324</v>
      </c>
      <c r="C2075" s="0" t="str">
        <f t="shared" si="32"/>
        <v>HTNòdwès</v>
      </c>
    </row>
    <row r="2076">
      <c r="A2076" s="0" t="s">
        <v>9325</v>
      </c>
      <c r="B2076" s="0" t="s">
        <v>7006</v>
      </c>
      <c r="C2076" s="0" t="str">
        <f t="shared" si="32"/>
        <v>HTOuest</v>
      </c>
    </row>
    <row r="2077">
      <c r="A2077" s="0" t="s">
        <v>9325</v>
      </c>
      <c r="B2077" s="0" t="s">
        <v>9326</v>
      </c>
      <c r="C2077" s="0" t="str">
        <f t="shared" si="32"/>
        <v>HTLwès</v>
      </c>
    </row>
    <row r="2078">
      <c r="A2078" s="0" t="s">
        <v>9327</v>
      </c>
      <c r="B2078" s="0" t="s">
        <v>7009</v>
      </c>
      <c r="C2078" s="0" t="str">
        <f t="shared" si="32"/>
        <v>HTSud</v>
      </c>
    </row>
    <row r="2079">
      <c r="A2079" s="0" t="s">
        <v>9327</v>
      </c>
      <c r="B2079" s="0" t="s">
        <v>9328</v>
      </c>
      <c r="C2079" s="0" t="str">
        <f t="shared" si="32"/>
        <v>HTSid</v>
      </c>
    </row>
    <row r="2080">
      <c r="A2080" s="0" t="s">
        <v>9329</v>
      </c>
      <c r="B2080" s="0" t="s">
        <v>9330</v>
      </c>
      <c r="C2080" s="0" t="str">
        <f t="shared" si="32"/>
        <v>HTSud-Est</v>
      </c>
    </row>
    <row r="2081">
      <c r="A2081" s="0" t="s">
        <v>9329</v>
      </c>
      <c r="B2081" s="0" t="s">
        <v>9331</v>
      </c>
      <c r="C2081" s="0" t="str">
        <f t="shared" si="32"/>
        <v>HTSidès</v>
      </c>
    </row>
    <row r="2082">
      <c r="A2082" s="0" t="s">
        <v>9332</v>
      </c>
      <c r="B2082" s="0" t="s">
        <v>9333</v>
      </c>
      <c r="C2082" s="0" t="str">
        <f t="shared" si="32"/>
        <v>HUBaranya</v>
      </c>
    </row>
    <row r="2083">
      <c r="A2083" s="0" t="s">
        <v>9334</v>
      </c>
      <c r="B2083" s="0" t="s">
        <v>9335</v>
      </c>
      <c r="C2083" s="0" t="str">
        <f t="shared" si="32"/>
        <v>HUBékés</v>
      </c>
    </row>
    <row r="2084">
      <c r="A2084" s="0" t="s">
        <v>9336</v>
      </c>
      <c r="B2084" s="0" t="s">
        <v>9337</v>
      </c>
      <c r="C2084" s="0" t="str">
        <f t="shared" si="32"/>
        <v>HUBács-Kiskun</v>
      </c>
    </row>
    <row r="2085">
      <c r="A2085" s="0" t="s">
        <v>9338</v>
      </c>
      <c r="B2085" s="0" t="s">
        <v>9339</v>
      </c>
      <c r="C2085" s="0" t="str">
        <f t="shared" si="32"/>
        <v>HUBorsod-Abaúj-Zemplén</v>
      </c>
    </row>
    <row r="2086">
      <c r="A2086" s="0" t="s">
        <v>9340</v>
      </c>
      <c r="B2086" s="0" t="s">
        <v>9341</v>
      </c>
      <c r="C2086" s="0" t="str">
        <f t="shared" si="32"/>
        <v>HUCsongrád</v>
      </c>
    </row>
    <row r="2087">
      <c r="A2087" s="0" t="s">
        <v>9342</v>
      </c>
      <c r="B2087" s="0" t="s">
        <v>9343</v>
      </c>
      <c r="C2087" s="0" t="str">
        <f t="shared" si="32"/>
        <v>HUFejér</v>
      </c>
    </row>
    <row r="2088">
      <c r="A2088" s="0" t="s">
        <v>9344</v>
      </c>
      <c r="B2088" s="0" t="s">
        <v>9345</v>
      </c>
      <c r="C2088" s="0" t="str">
        <f t="shared" si="32"/>
        <v>HUGyőr-Moson-Sopron</v>
      </c>
    </row>
    <row r="2089">
      <c r="A2089" s="0" t="s">
        <v>9346</v>
      </c>
      <c r="B2089" s="0" t="s">
        <v>9347</v>
      </c>
      <c r="C2089" s="0" t="str">
        <f t="shared" si="32"/>
        <v>HUHajdú-Bihar</v>
      </c>
    </row>
    <row r="2090">
      <c r="A2090" s="0" t="s">
        <v>9348</v>
      </c>
      <c r="B2090" s="0" t="s">
        <v>9349</v>
      </c>
      <c r="C2090" s="0" t="str">
        <f t="shared" si="32"/>
        <v>HUHeves</v>
      </c>
    </row>
    <row r="2091">
      <c r="A2091" s="0" t="s">
        <v>9350</v>
      </c>
      <c r="B2091" s="0" t="s">
        <v>9351</v>
      </c>
      <c r="C2091" s="0" t="str">
        <f t="shared" si="32"/>
        <v>HUJász-Nagykun-Szolnok</v>
      </c>
    </row>
    <row r="2092">
      <c r="A2092" s="0" t="s">
        <v>9352</v>
      </c>
      <c r="B2092" s="0" t="s">
        <v>9353</v>
      </c>
      <c r="C2092" s="0" t="str">
        <f t="shared" si="32"/>
        <v>HUKomárom-Esztergom</v>
      </c>
    </row>
    <row r="2093">
      <c r="A2093" s="0" t="s">
        <v>9354</v>
      </c>
      <c r="B2093" s="0" t="s">
        <v>9355</v>
      </c>
      <c r="C2093" s="0" t="str">
        <f t="shared" si="32"/>
        <v>HUNógrád</v>
      </c>
    </row>
    <row r="2094">
      <c r="A2094" s="0" t="s">
        <v>9356</v>
      </c>
      <c r="B2094" s="0" t="s">
        <v>9357</v>
      </c>
      <c r="C2094" s="0" t="str">
        <f t="shared" si="32"/>
        <v>HUPest</v>
      </c>
    </row>
    <row r="2095">
      <c r="A2095" s="0" t="s">
        <v>9358</v>
      </c>
      <c r="B2095" s="0" t="s">
        <v>9359</v>
      </c>
      <c r="C2095" s="0" t="str">
        <f t="shared" si="32"/>
        <v>HUSomogy</v>
      </c>
    </row>
    <row r="2096">
      <c r="A2096" s="0" t="s">
        <v>9360</v>
      </c>
      <c r="B2096" s="0" t="s">
        <v>9361</v>
      </c>
      <c r="C2096" s="0" t="str">
        <f t="shared" si="32"/>
        <v>HUSzabolcs-Szatmár-Bereg</v>
      </c>
    </row>
    <row r="2097">
      <c r="A2097" s="0" t="s">
        <v>9362</v>
      </c>
      <c r="B2097" s="0" t="s">
        <v>9363</v>
      </c>
      <c r="C2097" s="0" t="str">
        <f t="shared" si="32"/>
        <v>HUTolna</v>
      </c>
    </row>
    <row r="2098">
      <c r="A2098" s="0" t="s">
        <v>9364</v>
      </c>
      <c r="B2098" s="0" t="s">
        <v>9365</v>
      </c>
      <c r="C2098" s="0" t="str">
        <f t="shared" si="32"/>
        <v>HUVas</v>
      </c>
    </row>
    <row r="2099">
      <c r="A2099" s="0" t="s">
        <v>9366</v>
      </c>
      <c r="B2099" s="0" t="s">
        <v>9367</v>
      </c>
      <c r="C2099" s="0" t="str">
        <f t="shared" si="32"/>
        <v>HUVeszprém</v>
      </c>
    </row>
    <row r="2100">
      <c r="A2100" s="0" t="s">
        <v>9368</v>
      </c>
      <c r="B2100" s="0" t="s">
        <v>9369</v>
      </c>
      <c r="C2100" s="0" t="str">
        <f t="shared" si="32"/>
        <v>HUZala</v>
      </c>
    </row>
    <row r="2101">
      <c r="A2101" s="0" t="s">
        <v>9370</v>
      </c>
      <c r="B2101" s="0" t="s">
        <v>9371</v>
      </c>
      <c r="C2101" s="0" t="str">
        <f t="shared" si="32"/>
        <v>HUBékéscsaba</v>
      </c>
    </row>
    <row r="2102">
      <c r="A2102" s="0" t="s">
        <v>9372</v>
      </c>
      <c r="B2102" s="0" t="s">
        <v>9373</v>
      </c>
      <c r="C2102" s="0" t="str">
        <f t="shared" si="32"/>
        <v>HUDebrecen</v>
      </c>
    </row>
    <row r="2103">
      <c r="A2103" s="0" t="s">
        <v>9374</v>
      </c>
      <c r="B2103" s="0" t="s">
        <v>9375</v>
      </c>
      <c r="C2103" s="0" t="str">
        <f t="shared" si="32"/>
        <v>HUDunaújváros</v>
      </c>
    </row>
    <row r="2104">
      <c r="A2104" s="0" t="s">
        <v>9376</v>
      </c>
      <c r="B2104" s="0" t="s">
        <v>9377</v>
      </c>
      <c r="C2104" s="0" t="str">
        <f t="shared" si="32"/>
        <v>HUEger</v>
      </c>
    </row>
    <row r="2105">
      <c r="A2105" s="0" t="s">
        <v>9378</v>
      </c>
      <c r="B2105" s="0" t="s">
        <v>9379</v>
      </c>
      <c r="C2105" s="0" t="str">
        <f t="shared" si="32"/>
        <v>HUÉrd</v>
      </c>
    </row>
    <row r="2106">
      <c r="A2106" s="0" t="s">
        <v>9380</v>
      </c>
      <c r="B2106" s="0" t="s">
        <v>9381</v>
      </c>
      <c r="C2106" s="0" t="str">
        <f t="shared" si="32"/>
        <v>HUGyőr</v>
      </c>
    </row>
    <row r="2107">
      <c r="A2107" s="0" t="s">
        <v>9382</v>
      </c>
      <c r="B2107" s="0" t="s">
        <v>9383</v>
      </c>
      <c r="C2107" s="0" t="str">
        <f t="shared" si="32"/>
        <v>HUHódmezővásárhely</v>
      </c>
    </row>
    <row r="2108">
      <c r="A2108" s="0" t="s">
        <v>9384</v>
      </c>
      <c r="B2108" s="0" t="s">
        <v>9385</v>
      </c>
      <c r="C2108" s="0" t="str">
        <f t="shared" si="32"/>
        <v>HUKecskemét</v>
      </c>
    </row>
    <row r="2109">
      <c r="A2109" s="0" t="s">
        <v>9386</v>
      </c>
      <c r="B2109" s="0" t="s">
        <v>9387</v>
      </c>
      <c r="C2109" s="0" t="str">
        <f t="shared" si="32"/>
        <v>HUKaposvár</v>
      </c>
    </row>
    <row r="2110">
      <c r="A2110" s="0" t="s">
        <v>9388</v>
      </c>
      <c r="B2110" s="0" t="s">
        <v>9389</v>
      </c>
      <c r="C2110" s="0" t="str">
        <f t="shared" si="32"/>
        <v>HUMiskolc</v>
      </c>
    </row>
    <row r="2111">
      <c r="A2111" s="0" t="s">
        <v>9390</v>
      </c>
      <c r="B2111" s="0" t="s">
        <v>9391</v>
      </c>
      <c r="C2111" s="0" t="str">
        <f t="shared" si="32"/>
        <v>HUNagykanizsa</v>
      </c>
    </row>
    <row r="2112">
      <c r="A2112" s="0" t="s">
        <v>9392</v>
      </c>
      <c r="B2112" s="0" t="s">
        <v>9393</v>
      </c>
      <c r="C2112" s="0" t="str">
        <f t="shared" si="32"/>
        <v>HUNyíregyháza</v>
      </c>
    </row>
    <row r="2113">
      <c r="A2113" s="0" t="s">
        <v>9394</v>
      </c>
      <c r="B2113" s="0" t="s">
        <v>9395</v>
      </c>
      <c r="C2113" s="0" t="str">
        <f t="shared" si="32"/>
        <v>HUPécs</v>
      </c>
    </row>
    <row r="2114">
      <c r="A2114" s="0" t="s">
        <v>9396</v>
      </c>
      <c r="B2114" s="0" t="s">
        <v>9397</v>
      </c>
      <c r="C2114" s="0" t="str">
        <f t="shared" si="32"/>
        <v>HUSzeged</v>
      </c>
    </row>
    <row r="2115">
      <c r="A2115" s="0" t="s">
        <v>9398</v>
      </c>
      <c r="B2115" s="0" t="s">
        <v>9399</v>
      </c>
      <c r="C2115" s="0" t="str">
        <f ref="C2115:C2178" t="shared" si="33">LEFT(A2115,2)&amp;B2115</f>
        <v>HUSzékesfehérvár</v>
      </c>
    </row>
    <row r="2116">
      <c r="A2116" s="0" t="s">
        <v>9400</v>
      </c>
      <c r="B2116" s="0" t="s">
        <v>9401</v>
      </c>
      <c r="C2116" s="0" t="str">
        <f t="shared" si="33"/>
        <v>HUSzombathely</v>
      </c>
    </row>
    <row r="2117">
      <c r="A2117" s="0" t="s">
        <v>9402</v>
      </c>
      <c r="B2117" s="0" t="s">
        <v>9403</v>
      </c>
      <c r="C2117" s="0" t="str">
        <f t="shared" si="33"/>
        <v>HUSzolnok</v>
      </c>
    </row>
    <row r="2118">
      <c r="A2118" s="0" t="s">
        <v>9404</v>
      </c>
      <c r="B2118" s="0" t="s">
        <v>9405</v>
      </c>
      <c r="C2118" s="0" t="str">
        <f t="shared" si="33"/>
        <v>HUSopron</v>
      </c>
    </row>
    <row r="2119">
      <c r="A2119" s="0" t="s">
        <v>9406</v>
      </c>
      <c r="B2119" s="0" t="s">
        <v>9407</v>
      </c>
      <c r="C2119" s="0" t="str">
        <f t="shared" si="33"/>
        <v>HUSzekszárd</v>
      </c>
    </row>
    <row r="2120">
      <c r="A2120" s="0" t="s">
        <v>9408</v>
      </c>
      <c r="B2120" s="0" t="s">
        <v>9409</v>
      </c>
      <c r="C2120" s="0" t="str">
        <f t="shared" si="33"/>
        <v>HUSalgótarján</v>
      </c>
    </row>
    <row r="2121">
      <c r="A2121" s="0" t="s">
        <v>9410</v>
      </c>
      <c r="B2121" s="0" t="s">
        <v>9411</v>
      </c>
      <c r="C2121" s="0" t="str">
        <f t="shared" si="33"/>
        <v>HUTatabánya</v>
      </c>
    </row>
    <row r="2122">
      <c r="A2122" s="0" t="s">
        <v>9412</v>
      </c>
      <c r="B2122" s="0" t="s">
        <v>9367</v>
      </c>
      <c r="C2122" s="0" t="str">
        <f t="shared" si="33"/>
        <v>HUVeszprém</v>
      </c>
    </row>
    <row r="2123">
      <c r="A2123" s="0" t="s">
        <v>9413</v>
      </c>
      <c r="B2123" s="0" t="s">
        <v>9414</v>
      </c>
      <c r="C2123" s="0" t="str">
        <f t="shared" si="33"/>
        <v>HUZalaegerszeg</v>
      </c>
    </row>
    <row r="2124">
      <c r="A2124" s="0" t="s">
        <v>9415</v>
      </c>
      <c r="B2124" s="0" t="s">
        <v>9416</v>
      </c>
      <c r="C2124" s="0" t="str">
        <f t="shared" si="33"/>
        <v>HUBudapest</v>
      </c>
    </row>
    <row r="2125">
      <c r="A2125" s="0" t="s">
        <v>9417</v>
      </c>
      <c r="B2125" s="0" t="s">
        <v>9418</v>
      </c>
      <c r="C2125" s="0" t="str">
        <f t="shared" si="33"/>
        <v>IDJawa</v>
      </c>
    </row>
    <row r="2126">
      <c r="A2126" s="0" t="s">
        <v>9419</v>
      </c>
      <c r="B2126" s="0" t="s">
        <v>9420</v>
      </c>
      <c r="C2126" s="0" t="str">
        <f t="shared" si="33"/>
        <v>IDBanten</v>
      </c>
    </row>
    <row r="2127">
      <c r="A2127" s="0" t="s">
        <v>9421</v>
      </c>
      <c r="B2127" s="0" t="s">
        <v>1861</v>
      </c>
      <c r="C2127" s="0" t="str">
        <f t="shared" si="33"/>
        <v>IDJawa Barat</v>
      </c>
    </row>
    <row r="2128">
      <c r="A2128" s="0" t="s">
        <v>9422</v>
      </c>
      <c r="B2128" s="0" t="s">
        <v>9423</v>
      </c>
      <c r="C2128" s="0" t="str">
        <f t="shared" si="33"/>
        <v>IDJawa Timur</v>
      </c>
    </row>
    <row r="2129">
      <c r="A2129" s="0" t="s">
        <v>9424</v>
      </c>
      <c r="B2129" s="0" t="s">
        <v>9425</v>
      </c>
      <c r="C2129" s="0" t="str">
        <f t="shared" si="33"/>
        <v>IDJawa Tengah</v>
      </c>
    </row>
    <row r="2130">
      <c r="A2130" s="0" t="s">
        <v>9426</v>
      </c>
      <c r="B2130" s="0" t="s">
        <v>9427</v>
      </c>
      <c r="C2130" s="0" t="str">
        <f t="shared" si="33"/>
        <v>IDYogyakarta</v>
      </c>
    </row>
    <row r="2131">
      <c r="A2131" s="0" t="s">
        <v>9428</v>
      </c>
      <c r="B2131" s="0" t="s">
        <v>1501</v>
      </c>
      <c r="C2131" s="0" t="str">
        <f t="shared" si="33"/>
        <v>IDJakarta Raya</v>
      </c>
    </row>
    <row r="2132">
      <c r="A2132" s="0" t="s">
        <v>9429</v>
      </c>
      <c r="B2132" s="0" t="s">
        <v>9430</v>
      </c>
      <c r="C2132" s="0" t="str">
        <f t="shared" si="33"/>
        <v>IDKalimantan</v>
      </c>
    </row>
    <row r="2133">
      <c r="A2133" s="0" t="s">
        <v>9431</v>
      </c>
      <c r="B2133" s="0" t="s">
        <v>9432</v>
      </c>
      <c r="C2133" s="0" t="str">
        <f t="shared" si="33"/>
        <v>IDKalimantan Barat</v>
      </c>
    </row>
    <row r="2134">
      <c r="A2134" s="0" t="s">
        <v>9433</v>
      </c>
      <c r="B2134" s="0" t="s">
        <v>9434</v>
      </c>
      <c r="C2134" s="0" t="str">
        <f t="shared" si="33"/>
        <v>IDKalimantan Timur</v>
      </c>
    </row>
    <row r="2135">
      <c r="A2135" s="0" t="s">
        <v>9435</v>
      </c>
      <c r="B2135" s="0" t="s">
        <v>9436</v>
      </c>
      <c r="C2135" s="0" t="str">
        <f t="shared" si="33"/>
        <v>IDKalimantan Selatan</v>
      </c>
    </row>
    <row r="2136">
      <c r="A2136" s="0" t="s">
        <v>9437</v>
      </c>
      <c r="B2136" s="0" t="s">
        <v>9438</v>
      </c>
      <c r="C2136" s="0" t="str">
        <f t="shared" si="33"/>
        <v>IDKalimantan Tengah</v>
      </c>
    </row>
    <row r="2137">
      <c r="A2137" s="0" t="s">
        <v>9439</v>
      </c>
      <c r="B2137" s="0" t="s">
        <v>9440</v>
      </c>
      <c r="C2137" s="0" t="str">
        <f t="shared" si="33"/>
        <v>IDKalimantan Utara</v>
      </c>
    </row>
    <row r="2138">
      <c r="A2138" s="0" t="s">
        <v>9441</v>
      </c>
      <c r="B2138" s="0" t="s">
        <v>9442</v>
      </c>
      <c r="C2138" s="0" t="str">
        <f t="shared" si="33"/>
        <v>IDMaluku</v>
      </c>
    </row>
    <row r="2139">
      <c r="A2139" s="0" t="s">
        <v>9443</v>
      </c>
      <c r="B2139" s="0" t="s">
        <v>9442</v>
      </c>
      <c r="C2139" s="0" t="str">
        <f t="shared" si="33"/>
        <v>IDMaluku</v>
      </c>
    </row>
    <row r="2140">
      <c r="A2140" s="0" t="s">
        <v>9444</v>
      </c>
      <c r="B2140" s="0" t="s">
        <v>9445</v>
      </c>
      <c r="C2140" s="0" t="str">
        <f t="shared" si="33"/>
        <v>IDMaluku Utara</v>
      </c>
    </row>
    <row r="2141">
      <c r="A2141" s="0" t="s">
        <v>9446</v>
      </c>
      <c r="B2141" s="0" t="s">
        <v>9447</v>
      </c>
      <c r="C2141" s="0" t="str">
        <f t="shared" si="33"/>
        <v>IDNusa Tenggara</v>
      </c>
    </row>
    <row r="2142">
      <c r="A2142" s="0" t="s">
        <v>9448</v>
      </c>
      <c r="B2142" s="0" t="s">
        <v>9449</v>
      </c>
      <c r="C2142" s="0" t="str">
        <f t="shared" si="33"/>
        <v>IDBali</v>
      </c>
    </row>
    <row r="2143">
      <c r="A2143" s="0" t="s">
        <v>9450</v>
      </c>
      <c r="B2143" s="0" t="s">
        <v>9451</v>
      </c>
      <c r="C2143" s="0" t="str">
        <f t="shared" si="33"/>
        <v>IDNusa Tenggara Barat</v>
      </c>
    </row>
    <row r="2144">
      <c r="A2144" s="0" t="s">
        <v>9452</v>
      </c>
      <c r="B2144" s="0" t="s">
        <v>9453</v>
      </c>
      <c r="C2144" s="0" t="str">
        <f t="shared" si="33"/>
        <v>IDNusa Tenggara Timur</v>
      </c>
    </row>
    <row r="2145">
      <c r="A2145" s="0" t="s">
        <v>9454</v>
      </c>
      <c r="B2145" s="0" t="s">
        <v>9455</v>
      </c>
      <c r="C2145" s="0" t="str">
        <f t="shared" si="33"/>
        <v>IDPapua</v>
      </c>
    </row>
    <row r="2146">
      <c r="A2146" s="0" t="s">
        <v>9456</v>
      </c>
      <c r="B2146" s="0" t="s">
        <v>9455</v>
      </c>
      <c r="C2146" s="0" t="str">
        <f t="shared" si="33"/>
        <v>IDPapua</v>
      </c>
    </row>
    <row r="2147">
      <c r="A2147" s="0" t="s">
        <v>9457</v>
      </c>
      <c r="B2147" s="0" t="s">
        <v>9458</v>
      </c>
      <c r="C2147" s="0" t="str">
        <f t="shared" si="33"/>
        <v>IDPapua Barat</v>
      </c>
    </row>
    <row r="2148">
      <c r="A2148" s="0" t="s">
        <v>9459</v>
      </c>
      <c r="B2148" s="0" t="s">
        <v>9460</v>
      </c>
      <c r="C2148" s="0" t="str">
        <f t="shared" si="33"/>
        <v>IDSulawesi</v>
      </c>
    </row>
    <row r="2149">
      <c r="A2149" s="0" t="s">
        <v>9461</v>
      </c>
      <c r="B2149" s="0" t="s">
        <v>9462</v>
      </c>
      <c r="C2149" s="0" t="str">
        <f t="shared" si="33"/>
        <v>IDGorontalo</v>
      </c>
    </row>
    <row r="2150">
      <c r="A2150" s="0" t="s">
        <v>9463</v>
      </c>
      <c r="B2150" s="0" t="s">
        <v>9464</v>
      </c>
      <c r="C2150" s="0" t="str">
        <f t="shared" si="33"/>
        <v>IDSulawesi Utara</v>
      </c>
    </row>
    <row r="2151">
      <c r="A2151" s="0" t="s">
        <v>9465</v>
      </c>
      <c r="B2151" s="0" t="s">
        <v>9466</v>
      </c>
      <c r="C2151" s="0" t="str">
        <f t="shared" si="33"/>
        <v>IDSulawesi Tenggara</v>
      </c>
    </row>
    <row r="2152">
      <c r="A2152" s="0" t="s">
        <v>9467</v>
      </c>
      <c r="B2152" s="0" t="s">
        <v>9468</v>
      </c>
      <c r="C2152" s="0" t="str">
        <f t="shared" si="33"/>
        <v>IDSulawesi Selatan</v>
      </c>
    </row>
    <row r="2153">
      <c r="A2153" s="0" t="s">
        <v>9469</v>
      </c>
      <c r="B2153" s="0" t="s">
        <v>9470</v>
      </c>
      <c r="C2153" s="0" t="str">
        <f t="shared" si="33"/>
        <v>IDSulawesi Barat</v>
      </c>
    </row>
    <row r="2154">
      <c r="A2154" s="0" t="s">
        <v>9471</v>
      </c>
      <c r="B2154" s="0" t="s">
        <v>9472</v>
      </c>
      <c r="C2154" s="0" t="str">
        <f t="shared" si="33"/>
        <v>IDSulawesi Tengah</v>
      </c>
    </row>
    <row r="2155">
      <c r="A2155" s="0" t="s">
        <v>9473</v>
      </c>
      <c r="B2155" s="0" t="s">
        <v>9474</v>
      </c>
      <c r="C2155" s="0" t="str">
        <f t="shared" si="33"/>
        <v>IDSumatera</v>
      </c>
    </row>
    <row r="2156">
      <c r="A2156" s="0" t="s">
        <v>9475</v>
      </c>
      <c r="B2156" s="0" t="s">
        <v>9476</v>
      </c>
      <c r="C2156" s="0" t="str">
        <f t="shared" si="33"/>
        <v>IDAceh</v>
      </c>
    </row>
    <row r="2157">
      <c r="A2157" s="0" t="s">
        <v>9477</v>
      </c>
      <c r="B2157" s="0" t="s">
        <v>1702</v>
      </c>
      <c r="C2157" s="0" t="str">
        <f t="shared" si="33"/>
        <v>IDKepulauan Bangka Belitung</v>
      </c>
    </row>
    <row r="2158">
      <c r="A2158" s="0" t="s">
        <v>9478</v>
      </c>
      <c r="B2158" s="0" t="s">
        <v>9479</v>
      </c>
      <c r="C2158" s="0" t="str">
        <f t="shared" si="33"/>
        <v>IDBengkulu</v>
      </c>
    </row>
    <row r="2159">
      <c r="A2159" s="0" t="s">
        <v>9480</v>
      </c>
      <c r="B2159" s="0" t="s">
        <v>9481</v>
      </c>
      <c r="C2159" s="0" t="str">
        <f t="shared" si="33"/>
        <v>IDJambi</v>
      </c>
    </row>
    <row r="2160">
      <c r="A2160" s="0" t="s">
        <v>9482</v>
      </c>
      <c r="B2160" s="0" t="s">
        <v>1833</v>
      </c>
      <c r="C2160" s="0" t="str">
        <f t="shared" si="33"/>
        <v>IDKepulauan Riau</v>
      </c>
    </row>
    <row r="2161">
      <c r="A2161" s="0" t="s">
        <v>9483</v>
      </c>
      <c r="B2161" s="0" t="s">
        <v>9484</v>
      </c>
      <c r="C2161" s="0" t="str">
        <f t="shared" si="33"/>
        <v>IDLampung</v>
      </c>
    </row>
    <row r="2162">
      <c r="A2162" s="0" t="s">
        <v>9485</v>
      </c>
      <c r="B2162" s="0" t="s">
        <v>1782</v>
      </c>
      <c r="C2162" s="0" t="str">
        <f t="shared" si="33"/>
        <v>IDRiau</v>
      </c>
    </row>
    <row r="2163">
      <c r="A2163" s="0" t="s">
        <v>9486</v>
      </c>
      <c r="B2163" s="0" t="s">
        <v>9487</v>
      </c>
      <c r="C2163" s="0" t="str">
        <f t="shared" si="33"/>
        <v>IDSumatera Barat</v>
      </c>
    </row>
    <row r="2164">
      <c r="A2164" s="0" t="s">
        <v>9488</v>
      </c>
      <c r="B2164" s="0" t="s">
        <v>9489</v>
      </c>
      <c r="C2164" s="0" t="str">
        <f t="shared" si="33"/>
        <v>IDSumatera Selatan</v>
      </c>
    </row>
    <row r="2165">
      <c r="A2165" s="0" t="s">
        <v>9490</v>
      </c>
      <c r="B2165" s="0" t="s">
        <v>9491</v>
      </c>
      <c r="C2165" s="0" t="str">
        <f t="shared" si="33"/>
        <v>IDSumatera Utara</v>
      </c>
    </row>
    <row r="2166">
      <c r="A2166" s="0" t="s">
        <v>9492</v>
      </c>
      <c r="B2166" s="0" t="s">
        <v>9493</v>
      </c>
      <c r="C2166" s="0" t="str">
        <f t="shared" si="33"/>
        <v>IEConnaught</v>
      </c>
    </row>
    <row r="2167">
      <c r="A2167" s="0" t="s">
        <v>9492</v>
      </c>
      <c r="B2167" s="0" t="s">
        <v>9494</v>
      </c>
      <c r="C2167" s="0" t="str">
        <f t="shared" si="33"/>
        <v>IEConnacht</v>
      </c>
    </row>
    <row r="2168">
      <c r="A2168" s="0" t="s">
        <v>9495</v>
      </c>
      <c r="B2168" s="0" t="s">
        <v>9496</v>
      </c>
      <c r="C2168" s="0" t="str">
        <f t="shared" si="33"/>
        <v>IEGalway</v>
      </c>
    </row>
    <row r="2169">
      <c r="A2169" s="0" t="s">
        <v>9495</v>
      </c>
      <c r="B2169" s="0" t="s">
        <v>9497</v>
      </c>
      <c r="C2169" s="0" t="str">
        <f t="shared" si="33"/>
        <v>IEGaillimh</v>
      </c>
    </row>
    <row r="2170">
      <c r="A2170" s="0" t="s">
        <v>9498</v>
      </c>
      <c r="B2170" s="0" t="s">
        <v>9499</v>
      </c>
      <c r="C2170" s="0" t="str">
        <f t="shared" si="33"/>
        <v>IELeitrim</v>
      </c>
    </row>
    <row r="2171">
      <c r="A2171" s="0" t="s">
        <v>9498</v>
      </c>
      <c r="B2171" s="0" t="s">
        <v>9500</v>
      </c>
      <c r="C2171" s="0" t="str">
        <f t="shared" si="33"/>
        <v>IELiatroim</v>
      </c>
    </row>
    <row r="2172">
      <c r="A2172" s="0" t="s">
        <v>9501</v>
      </c>
      <c r="B2172" s="0" t="s">
        <v>9502</v>
      </c>
      <c r="C2172" s="0" t="str">
        <f t="shared" si="33"/>
        <v>IEMayo</v>
      </c>
    </row>
    <row r="2173">
      <c r="A2173" s="0" t="s">
        <v>9501</v>
      </c>
      <c r="B2173" s="0" t="s">
        <v>9503</v>
      </c>
      <c r="C2173" s="0" t="str">
        <f t="shared" si="33"/>
        <v>IEMaigh Eo</v>
      </c>
    </row>
    <row r="2174">
      <c r="A2174" s="0" t="s">
        <v>9504</v>
      </c>
      <c r="B2174" s="0" t="s">
        <v>9505</v>
      </c>
      <c r="C2174" s="0" t="str">
        <f t="shared" si="33"/>
        <v>IERoscommon</v>
      </c>
    </row>
    <row r="2175">
      <c r="A2175" s="0" t="s">
        <v>9504</v>
      </c>
      <c r="B2175" s="0" t="s">
        <v>9506</v>
      </c>
      <c r="C2175" s="0" t="str">
        <f t="shared" si="33"/>
        <v>IERos Comáin</v>
      </c>
    </row>
    <row r="2176">
      <c r="A2176" s="0" t="s">
        <v>9507</v>
      </c>
      <c r="B2176" s="0" t="s">
        <v>9508</v>
      </c>
      <c r="C2176" s="0" t="str">
        <f t="shared" si="33"/>
        <v>IESligo</v>
      </c>
    </row>
    <row r="2177">
      <c r="A2177" s="0" t="s">
        <v>9507</v>
      </c>
      <c r="B2177" s="0" t="s">
        <v>9509</v>
      </c>
      <c r="C2177" s="0" t="str">
        <f t="shared" si="33"/>
        <v>IESligeach</v>
      </c>
    </row>
    <row r="2178">
      <c r="A2178" s="0" t="s">
        <v>9510</v>
      </c>
      <c r="B2178" s="0" t="s">
        <v>9511</v>
      </c>
      <c r="C2178" s="0" t="str">
        <f t="shared" si="33"/>
        <v>IELeinster</v>
      </c>
    </row>
    <row r="2179">
      <c r="A2179" s="0" t="s">
        <v>9510</v>
      </c>
      <c r="B2179" s="0" t="s">
        <v>9512</v>
      </c>
      <c r="C2179" s="0" t="str">
        <f ref="C2179:C2242" t="shared" si="34">LEFT(A2179,2)&amp;B2179</f>
        <v>IELaighin</v>
      </c>
    </row>
    <row r="2180">
      <c r="A2180" s="0" t="s">
        <v>9513</v>
      </c>
      <c r="B2180" s="0" t="s">
        <v>9514</v>
      </c>
      <c r="C2180" s="0" t="str">
        <f t="shared" si="34"/>
        <v>IECarlow</v>
      </c>
    </row>
    <row r="2181">
      <c r="A2181" s="0" t="s">
        <v>9513</v>
      </c>
      <c r="B2181" s="0" t="s">
        <v>9515</v>
      </c>
      <c r="C2181" s="0" t="str">
        <f t="shared" si="34"/>
        <v>IECeatharlach</v>
      </c>
    </row>
    <row r="2182">
      <c r="A2182" s="0" t="s">
        <v>9516</v>
      </c>
      <c r="B2182" s="0" t="s">
        <v>9517</v>
      </c>
      <c r="C2182" s="0" t="str">
        <f t="shared" si="34"/>
        <v>IEDublin</v>
      </c>
    </row>
    <row r="2183">
      <c r="A2183" s="0" t="s">
        <v>9516</v>
      </c>
      <c r="B2183" s="0" t="s">
        <v>9518</v>
      </c>
      <c r="C2183" s="0" t="str">
        <f t="shared" si="34"/>
        <v>IEBaile Átha Cliath</v>
      </c>
    </row>
    <row r="2184">
      <c r="A2184" s="0" t="s">
        <v>9519</v>
      </c>
      <c r="B2184" s="0" t="s">
        <v>9520</v>
      </c>
      <c r="C2184" s="0" t="str">
        <f t="shared" si="34"/>
        <v>IEKildare</v>
      </c>
    </row>
    <row r="2185">
      <c r="A2185" s="0" t="s">
        <v>9519</v>
      </c>
      <c r="B2185" s="0" t="s">
        <v>9521</v>
      </c>
      <c r="C2185" s="0" t="str">
        <f t="shared" si="34"/>
        <v>IECill Dara</v>
      </c>
    </row>
    <row r="2186">
      <c r="A2186" s="0" t="s">
        <v>9522</v>
      </c>
      <c r="B2186" s="0" t="s">
        <v>9523</v>
      </c>
      <c r="C2186" s="0" t="str">
        <f t="shared" si="34"/>
        <v>IEKilkenny</v>
      </c>
    </row>
    <row r="2187">
      <c r="A2187" s="0" t="s">
        <v>9522</v>
      </c>
      <c r="B2187" s="0" t="s">
        <v>9524</v>
      </c>
      <c r="C2187" s="0" t="str">
        <f t="shared" si="34"/>
        <v>IECill Chainnigh</v>
      </c>
    </row>
    <row r="2188">
      <c r="A2188" s="0" t="s">
        <v>9525</v>
      </c>
      <c r="B2188" s="0" t="s">
        <v>9526</v>
      </c>
      <c r="C2188" s="0" t="str">
        <f t="shared" si="34"/>
        <v>IELongford</v>
      </c>
    </row>
    <row r="2189">
      <c r="A2189" s="0" t="s">
        <v>9525</v>
      </c>
      <c r="B2189" s="0" t="s">
        <v>9527</v>
      </c>
      <c r="C2189" s="0" t="str">
        <f t="shared" si="34"/>
        <v>IEAn Longfort</v>
      </c>
    </row>
    <row r="2190">
      <c r="A2190" s="0" t="s">
        <v>9528</v>
      </c>
      <c r="B2190" s="0" t="s">
        <v>9529</v>
      </c>
      <c r="C2190" s="0" t="str">
        <f t="shared" si="34"/>
        <v>IELouth</v>
      </c>
    </row>
    <row r="2191">
      <c r="A2191" s="0" t="s">
        <v>9528</v>
      </c>
      <c r="B2191" s="0" t="s">
        <v>9530</v>
      </c>
      <c r="C2191" s="0" t="str">
        <f t="shared" si="34"/>
        <v>IELú</v>
      </c>
    </row>
    <row r="2192">
      <c r="A2192" s="0" t="s">
        <v>9531</v>
      </c>
      <c r="B2192" s="0" t="s">
        <v>9532</v>
      </c>
      <c r="C2192" s="0" t="str">
        <f t="shared" si="34"/>
        <v>IELaois</v>
      </c>
    </row>
    <row r="2193">
      <c r="A2193" s="0" t="s">
        <v>9531</v>
      </c>
      <c r="B2193" s="0" t="s">
        <v>9532</v>
      </c>
      <c r="C2193" s="0" t="str">
        <f t="shared" si="34"/>
        <v>IELaois</v>
      </c>
    </row>
    <row r="2194">
      <c r="A2194" s="0" t="s">
        <v>9533</v>
      </c>
      <c r="B2194" s="0" t="s">
        <v>9534</v>
      </c>
      <c r="C2194" s="0" t="str">
        <f t="shared" si="34"/>
        <v>IEMeath</v>
      </c>
    </row>
    <row r="2195">
      <c r="A2195" s="0" t="s">
        <v>9533</v>
      </c>
      <c r="B2195" s="0" t="s">
        <v>9535</v>
      </c>
      <c r="C2195" s="0" t="str">
        <f t="shared" si="34"/>
        <v>IEAn Mhí</v>
      </c>
    </row>
    <row r="2196">
      <c r="A2196" s="0" t="s">
        <v>9536</v>
      </c>
      <c r="B2196" s="0" t="s">
        <v>9537</v>
      </c>
      <c r="C2196" s="0" t="str">
        <f t="shared" si="34"/>
        <v>IEOffaly</v>
      </c>
    </row>
    <row r="2197">
      <c r="A2197" s="0" t="s">
        <v>9536</v>
      </c>
      <c r="B2197" s="0" t="s">
        <v>9538</v>
      </c>
      <c r="C2197" s="0" t="str">
        <f t="shared" si="34"/>
        <v>IEUíbh Fhailí</v>
      </c>
    </row>
    <row r="2198">
      <c r="A2198" s="0" t="s">
        <v>9539</v>
      </c>
      <c r="B2198" s="0" t="s">
        <v>9540</v>
      </c>
      <c r="C2198" s="0" t="str">
        <f t="shared" si="34"/>
        <v>IEWestmeath</v>
      </c>
    </row>
    <row r="2199">
      <c r="A2199" s="0" t="s">
        <v>9539</v>
      </c>
      <c r="B2199" s="0" t="s">
        <v>9541</v>
      </c>
      <c r="C2199" s="0" t="str">
        <f t="shared" si="34"/>
        <v>IEAn Iarmhí</v>
      </c>
    </row>
    <row r="2200">
      <c r="A2200" s="0" t="s">
        <v>9542</v>
      </c>
      <c r="B2200" s="0" t="s">
        <v>9543</v>
      </c>
      <c r="C2200" s="0" t="str">
        <f t="shared" si="34"/>
        <v>IEWicklow</v>
      </c>
    </row>
    <row r="2201">
      <c r="A2201" s="0" t="s">
        <v>9542</v>
      </c>
      <c r="B2201" s="0" t="s">
        <v>9544</v>
      </c>
      <c r="C2201" s="0" t="str">
        <f t="shared" si="34"/>
        <v>IECill Mhantáin</v>
      </c>
    </row>
    <row r="2202">
      <c r="A2202" s="0" t="s">
        <v>9545</v>
      </c>
      <c r="B2202" s="0" t="s">
        <v>9546</v>
      </c>
      <c r="C2202" s="0" t="str">
        <f t="shared" si="34"/>
        <v>IEWexford</v>
      </c>
    </row>
    <row r="2203">
      <c r="A2203" s="0" t="s">
        <v>9545</v>
      </c>
      <c r="B2203" s="0" t="s">
        <v>9547</v>
      </c>
      <c r="C2203" s="0" t="str">
        <f t="shared" si="34"/>
        <v>IELoch Garman</v>
      </c>
    </row>
    <row r="2204">
      <c r="A2204" s="0" t="s">
        <v>9548</v>
      </c>
      <c r="B2204" s="0" t="s">
        <v>9549</v>
      </c>
      <c r="C2204" s="0" t="str">
        <f t="shared" si="34"/>
        <v>IEMunster</v>
      </c>
    </row>
    <row r="2205">
      <c r="A2205" s="0" t="s">
        <v>9548</v>
      </c>
      <c r="B2205" s="0" t="s">
        <v>9550</v>
      </c>
      <c r="C2205" s="0" t="str">
        <f t="shared" si="34"/>
        <v>IEAn Mhumhain</v>
      </c>
    </row>
    <row r="2206">
      <c r="A2206" s="0" t="s">
        <v>9551</v>
      </c>
      <c r="B2206" s="0" t="s">
        <v>9552</v>
      </c>
      <c r="C2206" s="0" t="str">
        <f t="shared" si="34"/>
        <v>IEClare</v>
      </c>
    </row>
    <row r="2207">
      <c r="A2207" s="0" t="s">
        <v>9551</v>
      </c>
      <c r="B2207" s="0" t="s">
        <v>9553</v>
      </c>
      <c r="C2207" s="0" t="str">
        <f t="shared" si="34"/>
        <v>IEAn Clár</v>
      </c>
    </row>
    <row r="2208">
      <c r="A2208" s="0" t="s">
        <v>9554</v>
      </c>
      <c r="B2208" s="0" t="s">
        <v>9555</v>
      </c>
      <c r="C2208" s="0" t="str">
        <f t="shared" si="34"/>
        <v>IECork</v>
      </c>
    </row>
    <row r="2209">
      <c r="A2209" s="0" t="s">
        <v>9554</v>
      </c>
      <c r="B2209" s="0" t="s">
        <v>9556</v>
      </c>
      <c r="C2209" s="0" t="str">
        <f t="shared" si="34"/>
        <v>IECorcaigh</v>
      </c>
    </row>
    <row r="2210">
      <c r="A2210" s="0" t="s">
        <v>9557</v>
      </c>
      <c r="B2210" s="0" t="s">
        <v>9558</v>
      </c>
      <c r="C2210" s="0" t="str">
        <f t="shared" si="34"/>
        <v>IEKerry</v>
      </c>
    </row>
    <row r="2211">
      <c r="A2211" s="0" t="s">
        <v>9557</v>
      </c>
      <c r="B2211" s="0" t="s">
        <v>9559</v>
      </c>
      <c r="C2211" s="0" t="str">
        <f t="shared" si="34"/>
        <v>IECiarraí</v>
      </c>
    </row>
    <row r="2212">
      <c r="A2212" s="0" t="s">
        <v>9560</v>
      </c>
      <c r="B2212" s="0" t="s">
        <v>9561</v>
      </c>
      <c r="C2212" s="0" t="str">
        <f t="shared" si="34"/>
        <v>IELimerick</v>
      </c>
    </row>
    <row r="2213">
      <c r="A2213" s="0" t="s">
        <v>9560</v>
      </c>
      <c r="B2213" s="0" t="s">
        <v>9562</v>
      </c>
      <c r="C2213" s="0" t="str">
        <f t="shared" si="34"/>
        <v>IELuimneach</v>
      </c>
    </row>
    <row r="2214">
      <c r="A2214" s="0" t="s">
        <v>9563</v>
      </c>
      <c r="B2214" s="0" t="s">
        <v>9564</v>
      </c>
      <c r="C2214" s="0" t="str">
        <f t="shared" si="34"/>
        <v>IETipperary</v>
      </c>
    </row>
    <row r="2215">
      <c r="A2215" s="0" t="s">
        <v>9563</v>
      </c>
      <c r="B2215" s="0" t="s">
        <v>9565</v>
      </c>
      <c r="C2215" s="0" t="str">
        <f t="shared" si="34"/>
        <v>IETiobraid Árann</v>
      </c>
    </row>
    <row r="2216">
      <c r="A2216" s="0" t="s">
        <v>9566</v>
      </c>
      <c r="B2216" s="0" t="s">
        <v>9567</v>
      </c>
      <c r="C2216" s="0" t="str">
        <f t="shared" si="34"/>
        <v>IEWaterford</v>
      </c>
    </row>
    <row r="2217">
      <c r="A2217" s="0" t="s">
        <v>9566</v>
      </c>
      <c r="B2217" s="0" t="s">
        <v>9568</v>
      </c>
      <c r="C2217" s="0" t="str">
        <f t="shared" si="34"/>
        <v>IEPort Láirge</v>
      </c>
    </row>
    <row r="2218">
      <c r="A2218" s="0" t="s">
        <v>9569</v>
      </c>
      <c r="B2218" s="0" t="s">
        <v>9570</v>
      </c>
      <c r="C2218" s="0" t="str">
        <f t="shared" si="34"/>
        <v>IEUlster</v>
      </c>
    </row>
    <row r="2219">
      <c r="A2219" s="0" t="s">
        <v>9569</v>
      </c>
      <c r="B2219" s="0" t="s">
        <v>9571</v>
      </c>
      <c r="C2219" s="0" t="str">
        <f t="shared" si="34"/>
        <v>IEUlaidh</v>
      </c>
    </row>
    <row r="2220">
      <c r="A2220" s="0" t="s">
        <v>9572</v>
      </c>
      <c r="B2220" s="0" t="s">
        <v>9573</v>
      </c>
      <c r="C2220" s="0" t="str">
        <f t="shared" si="34"/>
        <v>IECavan</v>
      </c>
    </row>
    <row r="2221">
      <c r="A2221" s="0" t="s">
        <v>9572</v>
      </c>
      <c r="B2221" s="0" t="s">
        <v>9574</v>
      </c>
      <c r="C2221" s="0" t="str">
        <f t="shared" si="34"/>
        <v>IEAn Cabhán</v>
      </c>
    </row>
    <row r="2222">
      <c r="A2222" s="0" t="s">
        <v>9575</v>
      </c>
      <c r="B2222" s="0" t="s">
        <v>9576</v>
      </c>
      <c r="C2222" s="0" t="str">
        <f t="shared" si="34"/>
        <v>IEDonegal</v>
      </c>
    </row>
    <row r="2223">
      <c r="A2223" s="0" t="s">
        <v>9575</v>
      </c>
      <c r="B2223" s="0" t="s">
        <v>9577</v>
      </c>
      <c r="C2223" s="0" t="str">
        <f t="shared" si="34"/>
        <v>IEDún na nGall</v>
      </c>
    </row>
    <row r="2224">
      <c r="A2224" s="0" t="s">
        <v>9578</v>
      </c>
      <c r="B2224" s="0" t="s">
        <v>9579</v>
      </c>
      <c r="C2224" s="0" t="str">
        <f t="shared" si="34"/>
        <v>IEMonaghan</v>
      </c>
    </row>
    <row r="2225">
      <c r="A2225" s="0" t="s">
        <v>9578</v>
      </c>
      <c r="B2225" s="0" t="s">
        <v>9580</v>
      </c>
      <c r="C2225" s="0" t="str">
        <f t="shared" si="34"/>
        <v>IEMuineachán</v>
      </c>
    </row>
    <row r="2226">
      <c r="A2226" s="0" t="s">
        <v>9581</v>
      </c>
      <c r="B2226" s="0" t="s">
        <v>7952</v>
      </c>
      <c r="C2226" s="0" t="str">
        <f t="shared" si="34"/>
        <v>ILAl Janūbī</v>
      </c>
    </row>
    <row r="2227">
      <c r="A2227" s="0" t="s">
        <v>9581</v>
      </c>
      <c r="B2227" s="0" t="s">
        <v>9582</v>
      </c>
      <c r="C2227" s="0" t="str">
        <f t="shared" si="34"/>
        <v>ILHaDarom</v>
      </c>
    </row>
    <row r="2228">
      <c r="A2228" s="0" t="s">
        <v>9583</v>
      </c>
      <c r="B2228" s="0" t="s">
        <v>9584</v>
      </c>
      <c r="C2228" s="0" t="str">
        <f t="shared" si="34"/>
        <v>ILḨayfā</v>
      </c>
    </row>
    <row r="2229">
      <c r="A2229" s="0" t="s">
        <v>9583</v>
      </c>
      <c r="B2229" s="0" t="s">
        <v>9585</v>
      </c>
      <c r="C2229" s="0" t="str">
        <f t="shared" si="34"/>
        <v>ILH̱efa</v>
      </c>
    </row>
    <row r="2230">
      <c r="A2230" s="0" t="s">
        <v>9586</v>
      </c>
      <c r="B2230" s="0" t="s">
        <v>9587</v>
      </c>
      <c r="C2230" s="0" t="str">
        <f t="shared" si="34"/>
        <v>ILAl Quds</v>
      </c>
    </row>
    <row r="2231">
      <c r="A2231" s="0" t="s">
        <v>9586</v>
      </c>
      <c r="B2231" s="0" t="s">
        <v>9588</v>
      </c>
      <c r="C2231" s="0" t="str">
        <f t="shared" si="34"/>
        <v>ILYerushalayim</v>
      </c>
    </row>
    <row r="2232">
      <c r="A2232" s="0" t="s">
        <v>9589</v>
      </c>
      <c r="B2232" s="0" t="s">
        <v>7958</v>
      </c>
      <c r="C2232" s="0" t="str">
        <f t="shared" si="34"/>
        <v>ILAl Awsaţ</v>
      </c>
    </row>
    <row r="2233">
      <c r="A2233" s="0" t="s">
        <v>9589</v>
      </c>
      <c r="B2233" s="0" t="s">
        <v>9590</v>
      </c>
      <c r="C2233" s="0" t="str">
        <f t="shared" si="34"/>
        <v>ILHaMerkaz</v>
      </c>
    </row>
    <row r="2234">
      <c r="A2234" s="0" t="s">
        <v>9591</v>
      </c>
      <c r="B2234" s="0" t="s">
        <v>9592</v>
      </c>
      <c r="C2234" s="0" t="str">
        <f t="shared" si="34"/>
        <v>ILTall Abīb</v>
      </c>
    </row>
    <row r="2235">
      <c r="A2235" s="0" t="s">
        <v>9591</v>
      </c>
      <c r="B2235" s="0" t="s">
        <v>9593</v>
      </c>
      <c r="C2235" s="0" t="str">
        <f t="shared" si="34"/>
        <v>ILTel Aviv</v>
      </c>
    </row>
    <row r="2236">
      <c r="A2236" s="0" t="s">
        <v>9594</v>
      </c>
      <c r="B2236" s="0" t="s">
        <v>9595</v>
      </c>
      <c r="C2236" s="0" t="str">
        <f t="shared" si="34"/>
        <v>ILAsh Shamālī</v>
      </c>
    </row>
    <row r="2237">
      <c r="A2237" s="0" t="s">
        <v>9594</v>
      </c>
      <c r="B2237" s="0" t="s">
        <v>9596</v>
      </c>
      <c r="C2237" s="0" t="str">
        <f t="shared" si="34"/>
        <v>ILHaTsafon</v>
      </c>
    </row>
    <row r="2238">
      <c r="A2238" s="0" t="s">
        <v>9597</v>
      </c>
      <c r="B2238" s="0" t="s">
        <v>9598</v>
      </c>
      <c r="C2238" s="0" t="str">
        <f t="shared" si="34"/>
        <v>INAndaman and Nicobar Islands</v>
      </c>
    </row>
    <row r="2239">
      <c r="A2239" s="0" t="s">
        <v>9599</v>
      </c>
      <c r="B2239" s="0" t="s">
        <v>9600</v>
      </c>
      <c r="C2239" s="0" t="str">
        <f t="shared" si="34"/>
        <v>INChandīgarh</v>
      </c>
    </row>
    <row r="2240">
      <c r="A2240" s="0" t="s">
        <v>9601</v>
      </c>
      <c r="B2240" s="0" t="s">
        <v>9602</v>
      </c>
      <c r="C2240" s="0" t="str">
        <f t="shared" si="34"/>
        <v>INDādra and Nagar Haveli and Damān and Diu</v>
      </c>
    </row>
    <row r="2241">
      <c r="A2241" s="0" t="s">
        <v>9603</v>
      </c>
      <c r="B2241" s="0" t="s">
        <v>1370</v>
      </c>
      <c r="C2241" s="0" t="str">
        <f t="shared" si="34"/>
        <v>INDelhi</v>
      </c>
    </row>
    <row r="2242">
      <c r="A2242" s="0" t="s">
        <v>9604</v>
      </c>
      <c r="B2242" s="0" t="s">
        <v>9605</v>
      </c>
      <c r="C2242" s="0" t="str">
        <f t="shared" si="34"/>
        <v>INJammu and Kashmīr</v>
      </c>
    </row>
    <row r="2243">
      <c r="A2243" s="0" t="s">
        <v>9606</v>
      </c>
      <c r="B2243" s="0" t="s">
        <v>9607</v>
      </c>
      <c r="C2243" s="0" t="str">
        <f ref="C2243:C2306" t="shared" si="35">LEFT(A2243,2)&amp;B2243</f>
        <v>INLadākh</v>
      </c>
    </row>
    <row r="2244">
      <c r="A2244" s="0" t="s">
        <v>9608</v>
      </c>
      <c r="B2244" s="0" t="s">
        <v>9609</v>
      </c>
      <c r="C2244" s="0" t="str">
        <f t="shared" si="35"/>
        <v>INLakshadweep</v>
      </c>
    </row>
    <row r="2245">
      <c r="A2245" s="0" t="s">
        <v>9610</v>
      </c>
      <c r="B2245" s="0" t="s">
        <v>9611</v>
      </c>
      <c r="C2245" s="0" t="str">
        <f t="shared" si="35"/>
        <v>INPuducherry</v>
      </c>
    </row>
    <row r="2246">
      <c r="A2246" s="0" t="s">
        <v>9612</v>
      </c>
      <c r="B2246" s="0" t="s">
        <v>9613</v>
      </c>
      <c r="C2246" s="0" t="str">
        <f t="shared" si="35"/>
        <v>INAndhra Pradesh</v>
      </c>
    </row>
    <row r="2247">
      <c r="A2247" s="0" t="s">
        <v>9614</v>
      </c>
      <c r="B2247" s="0" t="s">
        <v>9615</v>
      </c>
      <c r="C2247" s="0" t="str">
        <f t="shared" si="35"/>
        <v>INArunāchal Pradesh</v>
      </c>
    </row>
    <row r="2248">
      <c r="A2248" s="0" t="s">
        <v>9616</v>
      </c>
      <c r="B2248" s="0" t="s">
        <v>9617</v>
      </c>
      <c r="C2248" s="0" t="str">
        <f t="shared" si="35"/>
        <v>INAssam</v>
      </c>
    </row>
    <row r="2249">
      <c r="A2249" s="0" t="s">
        <v>9618</v>
      </c>
      <c r="B2249" s="0" t="s">
        <v>9619</v>
      </c>
      <c r="C2249" s="0" t="str">
        <f t="shared" si="35"/>
        <v>INBihār</v>
      </c>
    </row>
    <row r="2250">
      <c r="A2250" s="0" t="s">
        <v>9620</v>
      </c>
      <c r="B2250" s="0" t="s">
        <v>1813</v>
      </c>
      <c r="C2250" s="0" t="str">
        <f t="shared" si="35"/>
        <v>INChhattīsgarh</v>
      </c>
    </row>
    <row r="2251">
      <c r="A2251" s="0" t="s">
        <v>9621</v>
      </c>
      <c r="B2251" s="0" t="s">
        <v>9622</v>
      </c>
      <c r="C2251" s="0" t="str">
        <f t="shared" si="35"/>
        <v>INGoa</v>
      </c>
    </row>
    <row r="2252">
      <c r="A2252" s="0" t="s">
        <v>9623</v>
      </c>
      <c r="B2252" s="0" t="s">
        <v>1317</v>
      </c>
      <c r="C2252" s="0" t="str">
        <f t="shared" si="35"/>
        <v>INGujarāt</v>
      </c>
    </row>
    <row r="2253">
      <c r="A2253" s="0" t="s">
        <v>9624</v>
      </c>
      <c r="B2253" s="0" t="s">
        <v>1523</v>
      </c>
      <c r="C2253" s="0" t="str">
        <f t="shared" si="35"/>
        <v>INHimāchal Pradesh</v>
      </c>
    </row>
    <row r="2254">
      <c r="A2254" s="0" t="s">
        <v>9625</v>
      </c>
      <c r="B2254" s="0" t="s">
        <v>1461</v>
      </c>
      <c r="C2254" s="0" t="str">
        <f t="shared" si="35"/>
        <v>INHaryāna</v>
      </c>
    </row>
    <row r="2255">
      <c r="A2255" s="0" t="s">
        <v>9626</v>
      </c>
      <c r="B2255" s="0" t="s">
        <v>9627</v>
      </c>
      <c r="C2255" s="0" t="str">
        <f t="shared" si="35"/>
        <v>INJhārkhand</v>
      </c>
    </row>
    <row r="2256">
      <c r="A2256" s="0" t="s">
        <v>9628</v>
      </c>
      <c r="B2256" s="0" t="s">
        <v>1224</v>
      </c>
      <c r="C2256" s="0" t="str">
        <f t="shared" si="35"/>
        <v>INKarnātaka</v>
      </c>
    </row>
    <row r="2257">
      <c r="A2257" s="0" t="s">
        <v>9629</v>
      </c>
      <c r="B2257" s="0" t="s">
        <v>1244</v>
      </c>
      <c r="C2257" s="0" t="str">
        <f t="shared" si="35"/>
        <v>INKerala</v>
      </c>
    </row>
    <row r="2258">
      <c r="A2258" s="0" t="s">
        <v>9630</v>
      </c>
      <c r="B2258" s="0" t="s">
        <v>1220</v>
      </c>
      <c r="C2258" s="0" t="str">
        <f t="shared" si="35"/>
        <v>INMahārāshtra</v>
      </c>
    </row>
    <row r="2259">
      <c r="A2259" s="0" t="s">
        <v>9631</v>
      </c>
      <c r="B2259" s="0" t="s">
        <v>9632</v>
      </c>
      <c r="C2259" s="0" t="str">
        <f t="shared" si="35"/>
        <v>INMeghālaya</v>
      </c>
    </row>
    <row r="2260">
      <c r="A2260" s="0" t="s">
        <v>9633</v>
      </c>
      <c r="B2260" s="0" t="s">
        <v>9634</v>
      </c>
      <c r="C2260" s="0" t="str">
        <f t="shared" si="35"/>
        <v>INManipur</v>
      </c>
    </row>
    <row r="2261">
      <c r="A2261" s="0" t="s">
        <v>9635</v>
      </c>
      <c r="B2261" s="0" t="s">
        <v>9636</v>
      </c>
      <c r="C2261" s="0" t="str">
        <f t="shared" si="35"/>
        <v>INMadhya Pradesh</v>
      </c>
    </row>
    <row r="2262">
      <c r="A2262" s="0" t="s">
        <v>9637</v>
      </c>
      <c r="B2262" s="0" t="s">
        <v>9638</v>
      </c>
      <c r="C2262" s="0" t="str">
        <f t="shared" si="35"/>
        <v>INMizoram</v>
      </c>
    </row>
    <row r="2263">
      <c r="A2263" s="0" t="s">
        <v>9639</v>
      </c>
      <c r="B2263" s="0" t="s">
        <v>9640</v>
      </c>
      <c r="C2263" s="0" t="str">
        <f t="shared" si="35"/>
        <v>INNāgāland</v>
      </c>
    </row>
    <row r="2264">
      <c r="A2264" s="0" t="s">
        <v>9641</v>
      </c>
      <c r="B2264" s="0" t="s">
        <v>9642</v>
      </c>
      <c r="C2264" s="0" t="str">
        <f t="shared" si="35"/>
        <v>INOdisha</v>
      </c>
    </row>
    <row r="2265">
      <c r="A2265" s="0" t="s">
        <v>9643</v>
      </c>
      <c r="B2265" s="0" t="s">
        <v>9644</v>
      </c>
      <c r="C2265" s="0" t="str">
        <f t="shared" si="35"/>
        <v>INPunjab</v>
      </c>
    </row>
    <row r="2266">
      <c r="A2266" s="0" t="s">
        <v>9645</v>
      </c>
      <c r="B2266" s="0" t="s">
        <v>9646</v>
      </c>
      <c r="C2266" s="0" t="str">
        <f t="shared" si="35"/>
        <v>INRājasthān</v>
      </c>
    </row>
    <row r="2267">
      <c r="A2267" s="0" t="s">
        <v>9647</v>
      </c>
      <c r="B2267" s="0" t="s">
        <v>9648</v>
      </c>
      <c r="C2267" s="0" t="str">
        <f t="shared" si="35"/>
        <v>INSikkim</v>
      </c>
    </row>
    <row r="2268">
      <c r="A2268" s="0" t="s">
        <v>9649</v>
      </c>
      <c r="B2268" s="0" t="s">
        <v>9650</v>
      </c>
      <c r="C2268" s="0" t="str">
        <f t="shared" si="35"/>
        <v>INTelangāna</v>
      </c>
    </row>
    <row r="2269">
      <c r="A2269" s="0" t="s">
        <v>9651</v>
      </c>
      <c r="B2269" s="0" t="s">
        <v>1297</v>
      </c>
      <c r="C2269" s="0" t="str">
        <f t="shared" si="35"/>
        <v>INTamil Nādu</v>
      </c>
    </row>
    <row r="2270">
      <c r="A2270" s="0" t="s">
        <v>9652</v>
      </c>
      <c r="B2270" s="0" t="s">
        <v>9653</v>
      </c>
      <c r="C2270" s="0" t="str">
        <f t="shared" si="35"/>
        <v>INTripura</v>
      </c>
    </row>
    <row r="2271">
      <c r="A2271" s="0" t="s">
        <v>9654</v>
      </c>
      <c r="B2271" s="0" t="s">
        <v>9655</v>
      </c>
      <c r="C2271" s="0" t="str">
        <f t="shared" si="35"/>
        <v>INUttar Pradesh</v>
      </c>
    </row>
    <row r="2272">
      <c r="A2272" s="0" t="s">
        <v>9656</v>
      </c>
      <c r="B2272" s="0" t="s">
        <v>1215</v>
      </c>
      <c r="C2272" s="0" t="str">
        <f t="shared" si="35"/>
        <v>INUttarākhand</v>
      </c>
    </row>
    <row r="2273">
      <c r="A2273" s="0" t="s">
        <v>9657</v>
      </c>
      <c r="B2273" s="0" t="s">
        <v>9658</v>
      </c>
      <c r="C2273" s="0" t="str">
        <f t="shared" si="35"/>
        <v>INWest Bengal</v>
      </c>
    </row>
    <row r="2274">
      <c r="A2274" s="0" t="s">
        <v>9659</v>
      </c>
      <c r="B2274" s="0" t="s">
        <v>9660</v>
      </c>
      <c r="C2274" s="0" t="str">
        <f t="shared" si="35"/>
        <v>IQAl Anbār</v>
      </c>
    </row>
    <row r="2275">
      <c r="A2275" s="0" t="s">
        <v>9661</v>
      </c>
      <c r="B2275" s="0" t="s">
        <v>9662</v>
      </c>
      <c r="C2275" s="0" t="str">
        <f t="shared" si="35"/>
        <v>IQArbīl</v>
      </c>
    </row>
    <row r="2276">
      <c r="A2276" s="0" t="s">
        <v>9661</v>
      </c>
      <c r="B2276" s="0" t="s">
        <v>9663</v>
      </c>
      <c r="C2276" s="0" t="str">
        <f t="shared" si="35"/>
        <v>IQHewlêr</v>
      </c>
    </row>
    <row r="2277">
      <c r="A2277" s="0" t="s">
        <v>9664</v>
      </c>
      <c r="B2277" s="0" t="s">
        <v>9665</v>
      </c>
      <c r="C2277" s="0" t="str">
        <f t="shared" si="35"/>
        <v>IQAl Başrah</v>
      </c>
    </row>
    <row r="2278">
      <c r="A2278" s="0" t="s">
        <v>9666</v>
      </c>
      <c r="B2278" s="0" t="s">
        <v>9667</v>
      </c>
      <c r="C2278" s="0" t="str">
        <f t="shared" si="35"/>
        <v>IQBābil</v>
      </c>
    </row>
    <row r="2279">
      <c r="A2279" s="0" t="s">
        <v>9668</v>
      </c>
      <c r="B2279" s="0" t="s">
        <v>9669</v>
      </c>
      <c r="C2279" s="0" t="str">
        <f t="shared" si="35"/>
        <v>IQBaghdād</v>
      </c>
    </row>
    <row r="2280">
      <c r="A2280" s="0" t="s">
        <v>9670</v>
      </c>
      <c r="B2280" s="0" t="s">
        <v>9671</v>
      </c>
      <c r="C2280" s="0" t="str">
        <f t="shared" si="35"/>
        <v>IQDahūk</v>
      </c>
    </row>
    <row r="2281">
      <c r="A2281" s="0" t="s">
        <v>9670</v>
      </c>
      <c r="B2281" s="0" t="s">
        <v>9672</v>
      </c>
      <c r="C2281" s="0" t="str">
        <f t="shared" si="35"/>
        <v>IQDihok</v>
      </c>
    </row>
    <row r="2282">
      <c r="A2282" s="0" t="s">
        <v>9673</v>
      </c>
      <c r="B2282" s="0" t="s">
        <v>9674</v>
      </c>
      <c r="C2282" s="0" t="str">
        <f t="shared" si="35"/>
        <v>IQDiyālá</v>
      </c>
    </row>
    <row r="2283">
      <c r="A2283" s="0" t="s">
        <v>9675</v>
      </c>
      <c r="B2283" s="0" t="s">
        <v>9676</v>
      </c>
      <c r="C2283" s="0" t="str">
        <f t="shared" si="35"/>
        <v>IQDhī Qār</v>
      </c>
    </row>
    <row r="2284">
      <c r="A2284" s="0" t="s">
        <v>9677</v>
      </c>
      <c r="B2284" s="0" t="s">
        <v>9678</v>
      </c>
      <c r="C2284" s="0" t="str">
        <f t="shared" si="35"/>
        <v>IQKarbalā’</v>
      </c>
    </row>
    <row r="2285">
      <c r="A2285" s="0" t="s">
        <v>9679</v>
      </c>
      <c r="B2285" s="0" t="s">
        <v>9680</v>
      </c>
      <c r="C2285" s="0" t="str">
        <f t="shared" si="35"/>
        <v>IQKirkūk</v>
      </c>
    </row>
    <row r="2286">
      <c r="A2286" s="0" t="s">
        <v>9681</v>
      </c>
      <c r="B2286" s="0" t="s">
        <v>9682</v>
      </c>
      <c r="C2286" s="0" t="str">
        <f t="shared" si="35"/>
        <v>IQMaysān</v>
      </c>
    </row>
    <row r="2287">
      <c r="A2287" s="0" t="s">
        <v>9683</v>
      </c>
      <c r="B2287" s="0" t="s">
        <v>9684</v>
      </c>
      <c r="C2287" s="0" t="str">
        <f t="shared" si="35"/>
        <v>IQAl Muthanná</v>
      </c>
    </row>
    <row r="2288">
      <c r="A2288" s="0" t="s">
        <v>9685</v>
      </c>
      <c r="B2288" s="0" t="s">
        <v>9686</v>
      </c>
      <c r="C2288" s="0" t="str">
        <f t="shared" si="35"/>
        <v>IQAn Najaf</v>
      </c>
    </row>
    <row r="2289">
      <c r="A2289" s="0" t="s">
        <v>9687</v>
      </c>
      <c r="B2289" s="0" t="s">
        <v>9688</v>
      </c>
      <c r="C2289" s="0" t="str">
        <f t="shared" si="35"/>
        <v>IQNīnawá</v>
      </c>
    </row>
    <row r="2290">
      <c r="A2290" s="0" t="s">
        <v>9689</v>
      </c>
      <c r="B2290" s="0" t="s">
        <v>9690</v>
      </c>
      <c r="C2290" s="0" t="str">
        <f t="shared" si="35"/>
        <v>IQAl Qādisīyah</v>
      </c>
    </row>
    <row r="2291">
      <c r="A2291" s="0" t="s">
        <v>9691</v>
      </c>
      <c r="B2291" s="0" t="s">
        <v>9692</v>
      </c>
      <c r="C2291" s="0" t="str">
        <f t="shared" si="35"/>
        <v>IQŞalāḩ ad Dīn</v>
      </c>
    </row>
    <row r="2292">
      <c r="A2292" s="0" t="s">
        <v>9693</v>
      </c>
      <c r="B2292" s="0" t="s">
        <v>9694</v>
      </c>
      <c r="C2292" s="0" t="str">
        <f t="shared" si="35"/>
        <v>IQAs Sulaymānīyah</v>
      </c>
    </row>
    <row r="2293">
      <c r="A2293" s="0" t="s">
        <v>9693</v>
      </c>
      <c r="B2293" s="0" t="s">
        <v>9695</v>
      </c>
      <c r="C2293" s="0" t="str">
        <f t="shared" si="35"/>
        <v>IQSlêmanî</v>
      </c>
    </row>
    <row r="2294">
      <c r="A2294" s="0" t="s">
        <v>9696</v>
      </c>
      <c r="B2294" s="0" t="s">
        <v>9697</v>
      </c>
      <c r="C2294" s="0" t="str">
        <f t="shared" si="35"/>
        <v>IQWāsiţ</v>
      </c>
    </row>
    <row r="2295">
      <c r="A2295" s="0" t="s">
        <v>9698</v>
      </c>
      <c r="B2295" s="0" t="s">
        <v>9699</v>
      </c>
      <c r="C2295" s="0" t="str">
        <f t="shared" si="35"/>
        <v>IRĀz̄ārbāyjān-e Shārqī</v>
      </c>
    </row>
    <row r="2296">
      <c r="A2296" s="0" t="s">
        <v>9700</v>
      </c>
      <c r="B2296" s="0" t="s">
        <v>9701</v>
      </c>
      <c r="C2296" s="0" t="str">
        <f t="shared" si="35"/>
        <v>IRĀz̄ārbāyjān-e Ghārbī</v>
      </c>
    </row>
    <row r="2297">
      <c r="A2297" s="0" t="s">
        <v>9702</v>
      </c>
      <c r="B2297" s="0" t="s">
        <v>9703</v>
      </c>
      <c r="C2297" s="0" t="str">
        <f t="shared" si="35"/>
        <v>IRArdabīl</v>
      </c>
    </row>
    <row r="2298">
      <c r="A2298" s="0" t="s">
        <v>9704</v>
      </c>
      <c r="B2298" s="0" t="s">
        <v>9705</v>
      </c>
      <c r="C2298" s="0" t="str">
        <f t="shared" si="35"/>
        <v>IREşfahān</v>
      </c>
    </row>
    <row r="2299">
      <c r="A2299" s="0" t="s">
        <v>9706</v>
      </c>
      <c r="B2299" s="0" t="s">
        <v>9707</v>
      </c>
      <c r="C2299" s="0" t="str">
        <f t="shared" si="35"/>
        <v>IRĪlām</v>
      </c>
    </row>
    <row r="2300">
      <c r="A2300" s="0" t="s">
        <v>9708</v>
      </c>
      <c r="B2300" s="0" t="s">
        <v>9709</v>
      </c>
      <c r="C2300" s="0" t="str">
        <f t="shared" si="35"/>
        <v>IRBūshehr</v>
      </c>
    </row>
    <row r="2301">
      <c r="A2301" s="0" t="s">
        <v>9710</v>
      </c>
      <c r="B2301" s="0" t="s">
        <v>9711</v>
      </c>
      <c r="C2301" s="0" t="str">
        <f t="shared" si="35"/>
        <v>IRTehrān</v>
      </c>
    </row>
    <row r="2302">
      <c r="A2302" s="0" t="s">
        <v>9712</v>
      </c>
      <c r="B2302" s="0" t="s">
        <v>9713</v>
      </c>
      <c r="C2302" s="0" t="str">
        <f t="shared" si="35"/>
        <v>IRChahār Maḩāl va Bakhtīārī</v>
      </c>
    </row>
    <row r="2303">
      <c r="A2303" s="0" t="s">
        <v>9714</v>
      </c>
      <c r="B2303" s="0" t="s">
        <v>9715</v>
      </c>
      <c r="C2303" s="0" t="str">
        <f t="shared" si="35"/>
        <v>IRKhūzestān</v>
      </c>
    </row>
    <row r="2304">
      <c r="A2304" s="0" t="s">
        <v>9716</v>
      </c>
      <c r="B2304" s="0" t="s">
        <v>9717</v>
      </c>
      <c r="C2304" s="0" t="str">
        <f t="shared" si="35"/>
        <v>IRZanjān</v>
      </c>
    </row>
    <row r="2305">
      <c r="A2305" s="0" t="s">
        <v>9718</v>
      </c>
      <c r="B2305" s="0" t="s">
        <v>9719</v>
      </c>
      <c r="C2305" s="0" t="str">
        <f t="shared" si="35"/>
        <v>IRSemnān</v>
      </c>
    </row>
    <row r="2306">
      <c r="A2306" s="0" t="s">
        <v>9720</v>
      </c>
      <c r="B2306" s="0" t="s">
        <v>9721</v>
      </c>
      <c r="C2306" s="0" t="str">
        <f t="shared" si="35"/>
        <v>IRSīstān va Balūchestān</v>
      </c>
    </row>
    <row r="2307">
      <c r="A2307" s="0" t="s">
        <v>9722</v>
      </c>
      <c r="B2307" s="0" t="s">
        <v>9723</v>
      </c>
      <c r="C2307" s="0" t="str">
        <f ref="C2307:C2370" t="shared" si="36">LEFT(A2307,2)&amp;B2307</f>
        <v>IRFārs</v>
      </c>
    </row>
    <row r="2308">
      <c r="A2308" s="0" t="s">
        <v>9724</v>
      </c>
      <c r="B2308" s="0" t="s">
        <v>9725</v>
      </c>
      <c r="C2308" s="0" t="str">
        <f t="shared" si="36"/>
        <v>IRKermān</v>
      </c>
    </row>
    <row r="2309">
      <c r="A2309" s="0" t="s">
        <v>9726</v>
      </c>
      <c r="B2309" s="0" t="s">
        <v>9727</v>
      </c>
      <c r="C2309" s="0" t="str">
        <f t="shared" si="36"/>
        <v>IRKordestān</v>
      </c>
    </row>
    <row r="2310">
      <c r="A2310" s="0" t="s">
        <v>9728</v>
      </c>
      <c r="B2310" s="0" t="s">
        <v>9729</v>
      </c>
      <c r="C2310" s="0" t="str">
        <f t="shared" si="36"/>
        <v>IRKermānshāh</v>
      </c>
    </row>
    <row r="2311">
      <c r="A2311" s="0" t="s">
        <v>9730</v>
      </c>
      <c r="B2311" s="0" t="s">
        <v>9731</v>
      </c>
      <c r="C2311" s="0" t="str">
        <f t="shared" si="36"/>
        <v>IRKohgīlūyeh va Bowyer Aḩmad</v>
      </c>
    </row>
    <row r="2312">
      <c r="A2312" s="0" t="s">
        <v>9732</v>
      </c>
      <c r="B2312" s="0" t="s">
        <v>9733</v>
      </c>
      <c r="C2312" s="0" t="str">
        <f t="shared" si="36"/>
        <v>IRGīlān</v>
      </c>
    </row>
    <row r="2313">
      <c r="A2313" s="0" t="s">
        <v>9734</v>
      </c>
      <c r="B2313" s="0" t="s">
        <v>9735</v>
      </c>
      <c r="C2313" s="0" t="str">
        <f t="shared" si="36"/>
        <v>IRLorestān</v>
      </c>
    </row>
    <row r="2314">
      <c r="A2314" s="0" t="s">
        <v>9736</v>
      </c>
      <c r="B2314" s="0" t="s">
        <v>9737</v>
      </c>
      <c r="C2314" s="0" t="str">
        <f t="shared" si="36"/>
        <v>IRMāzandarān</v>
      </c>
    </row>
    <row r="2315">
      <c r="A2315" s="0" t="s">
        <v>9738</v>
      </c>
      <c r="B2315" s="0" t="s">
        <v>9739</v>
      </c>
      <c r="C2315" s="0" t="str">
        <f t="shared" si="36"/>
        <v>IRMarkazī</v>
      </c>
    </row>
    <row r="2316">
      <c r="A2316" s="0" t="s">
        <v>9740</v>
      </c>
      <c r="B2316" s="0" t="s">
        <v>9741</v>
      </c>
      <c r="C2316" s="0" t="str">
        <f t="shared" si="36"/>
        <v>IRHormozgān</v>
      </c>
    </row>
    <row r="2317">
      <c r="A2317" s="0" t="s">
        <v>9742</v>
      </c>
      <c r="B2317" s="0" t="s">
        <v>9743</v>
      </c>
      <c r="C2317" s="0" t="str">
        <f t="shared" si="36"/>
        <v>IRHamadān</v>
      </c>
    </row>
    <row r="2318">
      <c r="A2318" s="0" t="s">
        <v>9744</v>
      </c>
      <c r="B2318" s="0" t="s">
        <v>9745</v>
      </c>
      <c r="C2318" s="0" t="str">
        <f t="shared" si="36"/>
        <v>IRYazd</v>
      </c>
    </row>
    <row r="2319">
      <c r="A2319" s="0" t="s">
        <v>9746</v>
      </c>
      <c r="B2319" s="0" t="s">
        <v>9747</v>
      </c>
      <c r="C2319" s="0" t="str">
        <f t="shared" si="36"/>
        <v>IRQom</v>
      </c>
    </row>
    <row r="2320">
      <c r="A2320" s="0" t="s">
        <v>9748</v>
      </c>
      <c r="B2320" s="0" t="s">
        <v>9749</v>
      </c>
      <c r="C2320" s="0" t="str">
        <f t="shared" si="36"/>
        <v>IRGolestān</v>
      </c>
    </row>
    <row r="2321">
      <c r="A2321" s="0" t="s">
        <v>9750</v>
      </c>
      <c r="B2321" s="0" t="s">
        <v>9751</v>
      </c>
      <c r="C2321" s="0" t="str">
        <f t="shared" si="36"/>
        <v>IRQazvīn</v>
      </c>
    </row>
    <row r="2322">
      <c r="A2322" s="0" t="s">
        <v>9752</v>
      </c>
      <c r="B2322" s="0" t="s">
        <v>9753</v>
      </c>
      <c r="C2322" s="0" t="str">
        <f t="shared" si="36"/>
        <v>IRKhorāsān-e Jonūbī</v>
      </c>
    </row>
    <row r="2323">
      <c r="A2323" s="0" t="s">
        <v>9754</v>
      </c>
      <c r="B2323" s="0" t="s">
        <v>9755</v>
      </c>
      <c r="C2323" s="0" t="str">
        <f t="shared" si="36"/>
        <v>IRKhorāsān-e Raẕavī</v>
      </c>
    </row>
    <row r="2324">
      <c r="A2324" s="0" t="s">
        <v>9756</v>
      </c>
      <c r="B2324" s="0" t="s">
        <v>9757</v>
      </c>
      <c r="C2324" s="0" t="str">
        <f t="shared" si="36"/>
        <v>IRKhorāsān-e Shomālī</v>
      </c>
    </row>
    <row r="2325">
      <c r="A2325" s="0" t="s">
        <v>9758</v>
      </c>
      <c r="B2325" s="0" t="s">
        <v>9759</v>
      </c>
      <c r="C2325" s="0" t="str">
        <f t="shared" si="36"/>
        <v>IRAlborz</v>
      </c>
    </row>
    <row r="2326">
      <c r="A2326" s="0" t="s">
        <v>9760</v>
      </c>
      <c r="B2326" s="0" t="s">
        <v>9761</v>
      </c>
      <c r="C2326" s="0" t="str">
        <f t="shared" si="36"/>
        <v>ISHöfuðborgarsvæði</v>
      </c>
    </row>
    <row r="2327">
      <c r="A2327" s="0" t="s">
        <v>9762</v>
      </c>
      <c r="B2327" s="0" t="s">
        <v>9763</v>
      </c>
      <c r="C2327" s="0" t="str">
        <f t="shared" si="36"/>
        <v>ISSuðurnes</v>
      </c>
    </row>
    <row r="2328">
      <c r="A2328" s="0" t="s">
        <v>9764</v>
      </c>
      <c r="B2328" s="0" t="s">
        <v>9765</v>
      </c>
      <c r="C2328" s="0" t="str">
        <f t="shared" si="36"/>
        <v>ISVesturland</v>
      </c>
    </row>
    <row r="2329">
      <c r="A2329" s="0" t="s">
        <v>9766</v>
      </c>
      <c r="B2329" s="0" t="s">
        <v>9767</v>
      </c>
      <c r="C2329" s="0" t="str">
        <f t="shared" si="36"/>
        <v>ISVestfirðir</v>
      </c>
    </row>
    <row r="2330">
      <c r="A2330" s="0" t="s">
        <v>9768</v>
      </c>
      <c r="B2330" s="0" t="s">
        <v>9769</v>
      </c>
      <c r="C2330" s="0" t="str">
        <f t="shared" si="36"/>
        <v>ISNorðurland vestra</v>
      </c>
    </row>
    <row r="2331">
      <c r="A2331" s="0" t="s">
        <v>9770</v>
      </c>
      <c r="B2331" s="0" t="s">
        <v>9771</v>
      </c>
      <c r="C2331" s="0" t="str">
        <f t="shared" si="36"/>
        <v>ISNorðurland eystra</v>
      </c>
    </row>
    <row r="2332">
      <c r="A2332" s="0" t="s">
        <v>9772</v>
      </c>
      <c r="B2332" s="0" t="s">
        <v>9773</v>
      </c>
      <c r="C2332" s="0" t="str">
        <f t="shared" si="36"/>
        <v>ISAusturland</v>
      </c>
    </row>
    <row r="2333">
      <c r="A2333" s="0" t="s">
        <v>9774</v>
      </c>
      <c r="B2333" s="0" t="s">
        <v>9775</v>
      </c>
      <c r="C2333" s="0" t="str">
        <f t="shared" si="36"/>
        <v>ISSuðurland</v>
      </c>
    </row>
    <row r="2334">
      <c r="A2334" s="0" t="s">
        <v>9776</v>
      </c>
      <c r="B2334" s="0" t="s">
        <v>9777</v>
      </c>
      <c r="C2334" s="0" t="str">
        <f t="shared" si="36"/>
        <v>ITPiemonte</v>
      </c>
    </row>
    <row r="2335">
      <c r="A2335" s="0" t="s">
        <v>9778</v>
      </c>
      <c r="B2335" s="0" t="s">
        <v>9779</v>
      </c>
      <c r="C2335" s="0" t="str">
        <f t="shared" si="36"/>
        <v>ITAlessandria</v>
      </c>
    </row>
    <row r="2336">
      <c r="A2336" s="0" t="s">
        <v>9780</v>
      </c>
      <c r="B2336" s="0" t="s">
        <v>9781</v>
      </c>
      <c r="C2336" s="0" t="str">
        <f t="shared" si="36"/>
        <v>ITAsti</v>
      </c>
    </row>
    <row r="2337">
      <c r="A2337" s="0" t="s">
        <v>9782</v>
      </c>
      <c r="B2337" s="0" t="s">
        <v>9783</v>
      </c>
      <c r="C2337" s="0" t="str">
        <f t="shared" si="36"/>
        <v>ITBiella</v>
      </c>
    </row>
    <row r="2338">
      <c r="A2338" s="0" t="s">
        <v>9784</v>
      </c>
      <c r="B2338" s="0" t="s">
        <v>9785</v>
      </c>
      <c r="C2338" s="0" t="str">
        <f t="shared" si="36"/>
        <v>ITCuneo</v>
      </c>
    </row>
    <row r="2339">
      <c r="A2339" s="0" t="s">
        <v>9786</v>
      </c>
      <c r="B2339" s="0" t="s">
        <v>9787</v>
      </c>
      <c r="C2339" s="0" t="str">
        <f t="shared" si="36"/>
        <v>ITNovara</v>
      </c>
    </row>
    <row r="2340">
      <c r="A2340" s="0" t="s">
        <v>9788</v>
      </c>
      <c r="B2340" s="0" t="s">
        <v>9789</v>
      </c>
      <c r="C2340" s="0" t="str">
        <f t="shared" si="36"/>
        <v>ITVerbano-Cusio-Ossola</v>
      </c>
    </row>
    <row r="2341">
      <c r="A2341" s="0" t="s">
        <v>9790</v>
      </c>
      <c r="B2341" s="0" t="s">
        <v>9791</v>
      </c>
      <c r="C2341" s="0" t="str">
        <f t="shared" si="36"/>
        <v>ITVercelli</v>
      </c>
    </row>
    <row r="2342">
      <c r="A2342" s="0" t="s">
        <v>9792</v>
      </c>
      <c r="B2342" s="0" t="s">
        <v>9793</v>
      </c>
      <c r="C2342" s="0" t="str">
        <f t="shared" si="36"/>
        <v>ITTorino</v>
      </c>
    </row>
    <row r="2343">
      <c r="A2343" s="0" t="s">
        <v>9794</v>
      </c>
      <c r="B2343" s="0" t="s">
        <v>1147</v>
      </c>
      <c r="C2343" s="0" t="str">
        <f t="shared" si="36"/>
        <v>ITLombardia</v>
      </c>
    </row>
    <row r="2344">
      <c r="A2344" s="0" t="s">
        <v>9795</v>
      </c>
      <c r="B2344" s="0" t="s">
        <v>9796</v>
      </c>
      <c r="C2344" s="0" t="str">
        <f t="shared" si="36"/>
        <v>ITBergamo</v>
      </c>
    </row>
    <row r="2345">
      <c r="A2345" s="0" t="s">
        <v>9797</v>
      </c>
      <c r="B2345" s="0" t="s">
        <v>9798</v>
      </c>
      <c r="C2345" s="0" t="str">
        <f t="shared" si="36"/>
        <v>ITBrescia</v>
      </c>
    </row>
    <row r="2346">
      <c r="A2346" s="0" t="s">
        <v>9799</v>
      </c>
      <c r="B2346" s="0" t="s">
        <v>9800</v>
      </c>
      <c r="C2346" s="0" t="str">
        <f t="shared" si="36"/>
        <v>ITComo</v>
      </c>
    </row>
    <row r="2347">
      <c r="A2347" s="0" t="s">
        <v>9801</v>
      </c>
      <c r="B2347" s="0" t="s">
        <v>9802</v>
      </c>
      <c r="C2347" s="0" t="str">
        <f t="shared" si="36"/>
        <v>ITCremona</v>
      </c>
    </row>
    <row r="2348">
      <c r="A2348" s="0" t="s">
        <v>9803</v>
      </c>
      <c r="B2348" s="0" t="s">
        <v>9804</v>
      </c>
      <c r="C2348" s="0" t="str">
        <f t="shared" si="36"/>
        <v>ITLecco</v>
      </c>
    </row>
    <row r="2349">
      <c r="A2349" s="0" t="s">
        <v>9805</v>
      </c>
      <c r="B2349" s="0" t="s">
        <v>9806</v>
      </c>
      <c r="C2349" s="0" t="str">
        <f t="shared" si="36"/>
        <v>ITLodi</v>
      </c>
    </row>
    <row r="2350">
      <c r="A2350" s="0" t="s">
        <v>9807</v>
      </c>
      <c r="B2350" s="0" t="s">
        <v>9808</v>
      </c>
      <c r="C2350" s="0" t="str">
        <f t="shared" si="36"/>
        <v>ITMonza e Brianza</v>
      </c>
    </row>
    <row r="2351">
      <c r="A2351" s="0" t="s">
        <v>9809</v>
      </c>
      <c r="B2351" s="0" t="s">
        <v>9810</v>
      </c>
      <c r="C2351" s="0" t="str">
        <f t="shared" si="36"/>
        <v>ITMantova</v>
      </c>
    </row>
    <row r="2352">
      <c r="A2352" s="0" t="s">
        <v>9811</v>
      </c>
      <c r="B2352" s="0" t="s">
        <v>9812</v>
      </c>
      <c r="C2352" s="0" t="str">
        <f t="shared" si="36"/>
        <v>ITPavia</v>
      </c>
    </row>
    <row r="2353">
      <c r="A2353" s="0" t="s">
        <v>9813</v>
      </c>
      <c r="B2353" s="0" t="s">
        <v>9814</v>
      </c>
      <c r="C2353" s="0" t="str">
        <f t="shared" si="36"/>
        <v>ITSondrio</v>
      </c>
    </row>
    <row r="2354">
      <c r="A2354" s="0" t="s">
        <v>9815</v>
      </c>
      <c r="B2354" s="0" t="s">
        <v>9816</v>
      </c>
      <c r="C2354" s="0" t="str">
        <f t="shared" si="36"/>
        <v>ITVarese</v>
      </c>
    </row>
    <row r="2355">
      <c r="A2355" s="0" t="s">
        <v>9817</v>
      </c>
      <c r="B2355" s="0" t="s">
        <v>9818</v>
      </c>
      <c r="C2355" s="0" t="str">
        <f t="shared" si="36"/>
        <v>ITMilano</v>
      </c>
    </row>
    <row r="2356">
      <c r="A2356" s="0" t="s">
        <v>9819</v>
      </c>
      <c r="B2356" s="0" t="s">
        <v>9820</v>
      </c>
      <c r="C2356" s="0" t="str">
        <f t="shared" si="36"/>
        <v>ITVeneto</v>
      </c>
    </row>
    <row r="2357">
      <c r="A2357" s="0" t="s">
        <v>9821</v>
      </c>
      <c r="B2357" s="0" t="s">
        <v>9822</v>
      </c>
      <c r="C2357" s="0" t="str">
        <f t="shared" si="36"/>
        <v>ITBelluno</v>
      </c>
    </row>
    <row r="2358">
      <c r="A2358" s="0" t="s">
        <v>9823</v>
      </c>
      <c r="B2358" s="0" t="s">
        <v>9824</v>
      </c>
      <c r="C2358" s="0" t="str">
        <f t="shared" si="36"/>
        <v>ITPadova</v>
      </c>
    </row>
    <row r="2359">
      <c r="A2359" s="0" t="s">
        <v>9825</v>
      </c>
      <c r="B2359" s="0" t="s">
        <v>9826</v>
      </c>
      <c r="C2359" s="0" t="str">
        <f t="shared" si="36"/>
        <v>ITRovigo</v>
      </c>
    </row>
    <row r="2360">
      <c r="A2360" s="0" t="s">
        <v>9827</v>
      </c>
      <c r="B2360" s="0" t="s">
        <v>9828</v>
      </c>
      <c r="C2360" s="0" t="str">
        <f t="shared" si="36"/>
        <v>ITTreviso</v>
      </c>
    </row>
    <row r="2361">
      <c r="A2361" s="0" t="s">
        <v>9829</v>
      </c>
      <c r="B2361" s="0" t="s">
        <v>9830</v>
      </c>
      <c r="C2361" s="0" t="str">
        <f t="shared" si="36"/>
        <v>ITVicenza</v>
      </c>
    </row>
    <row r="2362">
      <c r="A2362" s="0" t="s">
        <v>9831</v>
      </c>
      <c r="B2362" s="0" t="s">
        <v>9832</v>
      </c>
      <c r="C2362" s="0" t="str">
        <f t="shared" si="36"/>
        <v>ITVerona</v>
      </c>
    </row>
    <row r="2363">
      <c r="A2363" s="0" t="s">
        <v>9833</v>
      </c>
      <c r="B2363" s="0" t="s">
        <v>9834</v>
      </c>
      <c r="C2363" s="0" t="str">
        <f t="shared" si="36"/>
        <v>ITVenezia</v>
      </c>
    </row>
    <row r="2364">
      <c r="A2364" s="0" t="s">
        <v>9835</v>
      </c>
      <c r="B2364" s="0" t="s">
        <v>9836</v>
      </c>
      <c r="C2364" s="0" t="str">
        <f t="shared" si="36"/>
        <v>ITLiguria</v>
      </c>
    </row>
    <row r="2365">
      <c r="A2365" s="0" t="s">
        <v>9837</v>
      </c>
      <c r="B2365" s="0" t="s">
        <v>9838</v>
      </c>
      <c r="C2365" s="0" t="str">
        <f t="shared" si="36"/>
        <v>ITImperia</v>
      </c>
    </row>
    <row r="2366">
      <c r="A2366" s="0" t="s">
        <v>9839</v>
      </c>
      <c r="B2366" s="0" t="s">
        <v>9840</v>
      </c>
      <c r="C2366" s="0" t="str">
        <f t="shared" si="36"/>
        <v>ITLa Spezia</v>
      </c>
    </row>
    <row r="2367">
      <c r="A2367" s="0" t="s">
        <v>9841</v>
      </c>
      <c r="B2367" s="0" t="s">
        <v>9842</v>
      </c>
      <c r="C2367" s="0" t="str">
        <f t="shared" si="36"/>
        <v>ITSavona</v>
      </c>
    </row>
    <row r="2368">
      <c r="A2368" s="0" t="s">
        <v>9843</v>
      </c>
      <c r="B2368" s="0" t="s">
        <v>9844</v>
      </c>
      <c r="C2368" s="0" t="str">
        <f t="shared" si="36"/>
        <v>ITGenova</v>
      </c>
    </row>
    <row r="2369">
      <c r="A2369" s="0" t="s">
        <v>9845</v>
      </c>
      <c r="B2369" s="0" t="s">
        <v>9846</v>
      </c>
      <c r="C2369" s="0" t="str">
        <f t="shared" si="36"/>
        <v>ITEmilia-Romagna</v>
      </c>
    </row>
    <row r="2370">
      <c r="A2370" s="0" t="s">
        <v>9847</v>
      </c>
      <c r="B2370" s="0" t="s">
        <v>9848</v>
      </c>
      <c r="C2370" s="0" t="str">
        <f t="shared" si="36"/>
        <v>ITForlì-Cesena</v>
      </c>
    </row>
    <row r="2371">
      <c r="A2371" s="0" t="s">
        <v>9849</v>
      </c>
      <c r="B2371" s="0" t="s">
        <v>9850</v>
      </c>
      <c r="C2371" s="0" t="str">
        <f ref="C2371:C2434" t="shared" si="37">LEFT(A2371,2)&amp;B2371</f>
        <v>ITFerrara</v>
      </c>
    </row>
    <row r="2372">
      <c r="A2372" s="0" t="s">
        <v>9851</v>
      </c>
      <c r="B2372" s="0" t="s">
        <v>9852</v>
      </c>
      <c r="C2372" s="0" t="str">
        <f t="shared" si="37"/>
        <v>ITModena</v>
      </c>
    </row>
    <row r="2373">
      <c r="A2373" s="0" t="s">
        <v>9853</v>
      </c>
      <c r="B2373" s="0" t="s">
        <v>9854</v>
      </c>
      <c r="C2373" s="0" t="str">
        <f t="shared" si="37"/>
        <v>ITPiacenza</v>
      </c>
    </row>
    <row r="2374">
      <c r="A2374" s="0" t="s">
        <v>9855</v>
      </c>
      <c r="B2374" s="0" t="s">
        <v>9856</v>
      </c>
      <c r="C2374" s="0" t="str">
        <f t="shared" si="37"/>
        <v>ITParma</v>
      </c>
    </row>
    <row r="2375">
      <c r="A2375" s="0" t="s">
        <v>9857</v>
      </c>
      <c r="B2375" s="0" t="s">
        <v>9858</v>
      </c>
      <c r="C2375" s="0" t="str">
        <f t="shared" si="37"/>
        <v>ITRavenna</v>
      </c>
    </row>
    <row r="2376">
      <c r="A2376" s="0" t="s">
        <v>9859</v>
      </c>
      <c r="B2376" s="0" t="s">
        <v>9860</v>
      </c>
      <c r="C2376" s="0" t="str">
        <f t="shared" si="37"/>
        <v>ITReggio Emilia</v>
      </c>
    </row>
    <row r="2377">
      <c r="A2377" s="0" t="s">
        <v>9861</v>
      </c>
      <c r="B2377" s="0" t="s">
        <v>9862</v>
      </c>
      <c r="C2377" s="0" t="str">
        <f t="shared" si="37"/>
        <v>ITRimini</v>
      </c>
    </row>
    <row r="2378">
      <c r="A2378" s="0" t="s">
        <v>9863</v>
      </c>
      <c r="B2378" s="0" t="s">
        <v>9864</v>
      </c>
      <c r="C2378" s="0" t="str">
        <f t="shared" si="37"/>
        <v>ITBologna</v>
      </c>
    </row>
    <row r="2379">
      <c r="A2379" s="0" t="s">
        <v>9865</v>
      </c>
      <c r="B2379" s="0" t="s">
        <v>1257</v>
      </c>
      <c r="C2379" s="0" t="str">
        <f t="shared" si="37"/>
        <v>ITToscana</v>
      </c>
    </row>
    <row r="2380">
      <c r="A2380" s="0" t="s">
        <v>9866</v>
      </c>
      <c r="B2380" s="0" t="s">
        <v>1256</v>
      </c>
      <c r="C2380" s="0" t="str">
        <f t="shared" si="37"/>
        <v>ITArezzo</v>
      </c>
    </row>
    <row r="2381">
      <c r="A2381" s="0" t="s">
        <v>9867</v>
      </c>
      <c r="B2381" s="0" t="s">
        <v>9868</v>
      </c>
      <c r="C2381" s="0" t="str">
        <f t="shared" si="37"/>
        <v>ITGrosseto</v>
      </c>
    </row>
    <row r="2382">
      <c r="A2382" s="0" t="s">
        <v>9869</v>
      </c>
      <c r="B2382" s="0" t="s">
        <v>9870</v>
      </c>
      <c r="C2382" s="0" t="str">
        <f t="shared" si="37"/>
        <v>ITLivorno</v>
      </c>
    </row>
    <row r="2383">
      <c r="A2383" s="0" t="s">
        <v>9871</v>
      </c>
      <c r="B2383" s="0" t="s">
        <v>9872</v>
      </c>
      <c r="C2383" s="0" t="str">
        <f t="shared" si="37"/>
        <v>ITLucca</v>
      </c>
    </row>
    <row r="2384">
      <c r="A2384" s="0" t="s">
        <v>9873</v>
      </c>
      <c r="B2384" s="0" t="s">
        <v>9874</v>
      </c>
      <c r="C2384" s="0" t="str">
        <f t="shared" si="37"/>
        <v>ITMassa-Carrara</v>
      </c>
    </row>
    <row r="2385">
      <c r="A2385" s="0" t="s">
        <v>9875</v>
      </c>
      <c r="B2385" s="0" t="s">
        <v>9876</v>
      </c>
      <c r="C2385" s="0" t="str">
        <f t="shared" si="37"/>
        <v>ITPisa</v>
      </c>
    </row>
    <row r="2386">
      <c r="A2386" s="0" t="s">
        <v>9877</v>
      </c>
      <c r="B2386" s="0" t="s">
        <v>9878</v>
      </c>
      <c r="C2386" s="0" t="str">
        <f t="shared" si="37"/>
        <v>ITPrato</v>
      </c>
    </row>
    <row r="2387">
      <c r="A2387" s="0" t="s">
        <v>9879</v>
      </c>
      <c r="B2387" s="0" t="s">
        <v>9880</v>
      </c>
      <c r="C2387" s="0" t="str">
        <f t="shared" si="37"/>
        <v>ITPistoia</v>
      </c>
    </row>
    <row r="2388">
      <c r="A2388" s="0" t="s">
        <v>9881</v>
      </c>
      <c r="B2388" s="0" t="s">
        <v>9882</v>
      </c>
      <c r="C2388" s="0" t="str">
        <f t="shared" si="37"/>
        <v>ITSiena</v>
      </c>
    </row>
    <row r="2389">
      <c r="A2389" s="0" t="s">
        <v>9883</v>
      </c>
      <c r="B2389" s="0" t="s">
        <v>9884</v>
      </c>
      <c r="C2389" s="0" t="str">
        <f t="shared" si="37"/>
        <v>ITFirenze</v>
      </c>
    </row>
    <row r="2390">
      <c r="A2390" s="0" t="s">
        <v>9885</v>
      </c>
      <c r="B2390" s="0" t="s">
        <v>9886</v>
      </c>
      <c r="C2390" s="0" t="str">
        <f t="shared" si="37"/>
        <v>ITUmbria</v>
      </c>
    </row>
    <row r="2391">
      <c r="A2391" s="0" t="s">
        <v>9887</v>
      </c>
      <c r="B2391" s="0" t="s">
        <v>9888</v>
      </c>
      <c r="C2391" s="0" t="str">
        <f t="shared" si="37"/>
        <v>ITPerugia</v>
      </c>
    </row>
    <row r="2392">
      <c r="A2392" s="0" t="s">
        <v>9889</v>
      </c>
      <c r="B2392" s="0" t="s">
        <v>9890</v>
      </c>
      <c r="C2392" s="0" t="str">
        <f t="shared" si="37"/>
        <v>ITTerni</v>
      </c>
    </row>
    <row r="2393">
      <c r="A2393" s="0" t="s">
        <v>9891</v>
      </c>
      <c r="B2393" s="0" t="s">
        <v>9892</v>
      </c>
      <c r="C2393" s="0" t="str">
        <f t="shared" si="37"/>
        <v>ITMarche</v>
      </c>
    </row>
    <row r="2394">
      <c r="A2394" s="0" t="s">
        <v>9893</v>
      </c>
      <c r="B2394" s="0" t="s">
        <v>9894</v>
      </c>
      <c r="C2394" s="0" t="str">
        <f t="shared" si="37"/>
        <v>ITAncona</v>
      </c>
    </row>
    <row r="2395">
      <c r="A2395" s="0" t="s">
        <v>9895</v>
      </c>
      <c r="B2395" s="0" t="s">
        <v>9896</v>
      </c>
      <c r="C2395" s="0" t="str">
        <f t="shared" si="37"/>
        <v>ITAscoli Piceno</v>
      </c>
    </row>
    <row r="2396">
      <c r="A2396" s="0" t="s">
        <v>9897</v>
      </c>
      <c r="B2396" s="0" t="s">
        <v>9898</v>
      </c>
      <c r="C2396" s="0" t="str">
        <f t="shared" si="37"/>
        <v>ITFermo</v>
      </c>
    </row>
    <row r="2397">
      <c r="A2397" s="0" t="s">
        <v>9899</v>
      </c>
      <c r="B2397" s="0" t="s">
        <v>9900</v>
      </c>
      <c r="C2397" s="0" t="str">
        <f t="shared" si="37"/>
        <v>ITMacerata</v>
      </c>
    </row>
    <row r="2398">
      <c r="A2398" s="0" t="s">
        <v>9901</v>
      </c>
      <c r="B2398" s="0" t="s">
        <v>9902</v>
      </c>
      <c r="C2398" s="0" t="str">
        <f t="shared" si="37"/>
        <v>ITPesaro e Urbino</v>
      </c>
    </row>
    <row r="2399">
      <c r="A2399" s="0" t="s">
        <v>9903</v>
      </c>
      <c r="B2399" s="0" t="s">
        <v>9904</v>
      </c>
      <c r="C2399" s="0" t="str">
        <f t="shared" si="37"/>
        <v>ITLazio</v>
      </c>
    </row>
    <row r="2400">
      <c r="A2400" s="0" t="s">
        <v>9905</v>
      </c>
      <c r="B2400" s="0" t="s">
        <v>9906</v>
      </c>
      <c r="C2400" s="0" t="str">
        <f t="shared" si="37"/>
        <v>ITFrosinone</v>
      </c>
    </row>
    <row r="2401">
      <c r="A2401" s="0" t="s">
        <v>9907</v>
      </c>
      <c r="B2401" s="0" t="s">
        <v>9908</v>
      </c>
      <c r="C2401" s="0" t="str">
        <f t="shared" si="37"/>
        <v>ITLatina</v>
      </c>
    </row>
    <row r="2402">
      <c r="A2402" s="0" t="s">
        <v>9909</v>
      </c>
      <c r="B2402" s="0" t="s">
        <v>9910</v>
      </c>
      <c r="C2402" s="0" t="str">
        <f t="shared" si="37"/>
        <v>ITRieti</v>
      </c>
    </row>
    <row r="2403">
      <c r="A2403" s="0" t="s">
        <v>9911</v>
      </c>
      <c r="B2403" s="0" t="s">
        <v>9912</v>
      </c>
      <c r="C2403" s="0" t="str">
        <f t="shared" si="37"/>
        <v>ITViterbo</v>
      </c>
    </row>
    <row r="2404">
      <c r="A2404" s="0" t="s">
        <v>9913</v>
      </c>
      <c r="B2404" s="0" t="s">
        <v>9914</v>
      </c>
      <c r="C2404" s="0" t="str">
        <f t="shared" si="37"/>
        <v>ITRoma</v>
      </c>
    </row>
    <row r="2405">
      <c r="A2405" s="0" t="s">
        <v>9915</v>
      </c>
      <c r="B2405" s="0" t="s">
        <v>9916</v>
      </c>
      <c r="C2405" s="0" t="str">
        <f t="shared" si="37"/>
        <v>ITAbruzzo</v>
      </c>
    </row>
    <row r="2406">
      <c r="A2406" s="0" t="s">
        <v>9917</v>
      </c>
      <c r="B2406" s="0" t="s">
        <v>9918</v>
      </c>
      <c r="C2406" s="0" t="str">
        <f t="shared" si="37"/>
        <v>ITL'Aquila</v>
      </c>
    </row>
    <row r="2407">
      <c r="A2407" s="0" t="s">
        <v>9919</v>
      </c>
      <c r="B2407" s="0" t="s">
        <v>9920</v>
      </c>
      <c r="C2407" s="0" t="str">
        <f t="shared" si="37"/>
        <v>ITChieti</v>
      </c>
    </row>
    <row r="2408">
      <c r="A2408" s="0" t="s">
        <v>9921</v>
      </c>
      <c r="B2408" s="0" t="s">
        <v>9922</v>
      </c>
      <c r="C2408" s="0" t="str">
        <f t="shared" si="37"/>
        <v>ITPescara</v>
      </c>
    </row>
    <row r="2409">
      <c r="A2409" s="0" t="s">
        <v>9923</v>
      </c>
      <c r="B2409" s="0" t="s">
        <v>9924</v>
      </c>
      <c r="C2409" s="0" t="str">
        <f t="shared" si="37"/>
        <v>ITTeramo</v>
      </c>
    </row>
    <row r="2410">
      <c r="A2410" s="0" t="s">
        <v>9925</v>
      </c>
      <c r="B2410" s="0" t="s">
        <v>9926</v>
      </c>
      <c r="C2410" s="0" t="str">
        <f t="shared" si="37"/>
        <v>ITMolise</v>
      </c>
    </row>
    <row r="2411">
      <c r="A2411" s="0" t="s">
        <v>9927</v>
      </c>
      <c r="B2411" s="0" t="s">
        <v>9928</v>
      </c>
      <c r="C2411" s="0" t="str">
        <f t="shared" si="37"/>
        <v>ITCampobasso</v>
      </c>
    </row>
    <row r="2412">
      <c r="A2412" s="0" t="s">
        <v>9929</v>
      </c>
      <c r="B2412" s="0" t="s">
        <v>9930</v>
      </c>
      <c r="C2412" s="0" t="str">
        <f t="shared" si="37"/>
        <v>ITIsernia</v>
      </c>
    </row>
    <row r="2413">
      <c r="A2413" s="0" t="s">
        <v>9931</v>
      </c>
      <c r="B2413" s="0" t="s">
        <v>9932</v>
      </c>
      <c r="C2413" s="0" t="str">
        <f t="shared" si="37"/>
        <v>ITCampania</v>
      </c>
    </row>
    <row r="2414">
      <c r="A2414" s="0" t="s">
        <v>9933</v>
      </c>
      <c r="B2414" s="0" t="s">
        <v>9934</v>
      </c>
      <c r="C2414" s="0" t="str">
        <f t="shared" si="37"/>
        <v>ITAvellino</v>
      </c>
    </row>
    <row r="2415">
      <c r="A2415" s="0" t="s">
        <v>9935</v>
      </c>
      <c r="B2415" s="0" t="s">
        <v>9936</v>
      </c>
      <c r="C2415" s="0" t="str">
        <f t="shared" si="37"/>
        <v>ITBenevento</v>
      </c>
    </row>
    <row r="2416">
      <c r="A2416" s="0" t="s">
        <v>9937</v>
      </c>
      <c r="B2416" s="0" t="s">
        <v>9938</v>
      </c>
      <c r="C2416" s="0" t="str">
        <f t="shared" si="37"/>
        <v>ITCaserta</v>
      </c>
    </row>
    <row r="2417">
      <c r="A2417" s="0" t="s">
        <v>9939</v>
      </c>
      <c r="B2417" s="0" t="s">
        <v>9940</v>
      </c>
      <c r="C2417" s="0" t="str">
        <f t="shared" si="37"/>
        <v>ITSalerno</v>
      </c>
    </row>
    <row r="2418">
      <c r="A2418" s="0" t="s">
        <v>9941</v>
      </c>
      <c r="B2418" s="0" t="s">
        <v>9942</v>
      </c>
      <c r="C2418" s="0" t="str">
        <f t="shared" si="37"/>
        <v>ITNapoli</v>
      </c>
    </row>
    <row r="2419">
      <c r="A2419" s="0" t="s">
        <v>9943</v>
      </c>
      <c r="B2419" s="0" t="s">
        <v>9944</v>
      </c>
      <c r="C2419" s="0" t="str">
        <f t="shared" si="37"/>
        <v>ITPuglia</v>
      </c>
    </row>
    <row r="2420">
      <c r="A2420" s="0" t="s">
        <v>9945</v>
      </c>
      <c r="B2420" s="0" t="s">
        <v>9946</v>
      </c>
      <c r="C2420" s="0" t="str">
        <f t="shared" si="37"/>
        <v>ITBrindisi</v>
      </c>
    </row>
    <row r="2421">
      <c r="A2421" s="0" t="s">
        <v>9947</v>
      </c>
      <c r="B2421" s="0" t="s">
        <v>9948</v>
      </c>
      <c r="C2421" s="0" t="str">
        <f t="shared" si="37"/>
        <v>ITBarletta-Andria-Trani</v>
      </c>
    </row>
    <row r="2422">
      <c r="A2422" s="0" t="s">
        <v>9949</v>
      </c>
      <c r="B2422" s="0" t="s">
        <v>9950</v>
      </c>
      <c r="C2422" s="0" t="str">
        <f t="shared" si="37"/>
        <v>ITFoggia</v>
      </c>
    </row>
    <row r="2423">
      <c r="A2423" s="0" t="s">
        <v>9951</v>
      </c>
      <c r="B2423" s="0" t="s">
        <v>9952</v>
      </c>
      <c r="C2423" s="0" t="str">
        <f t="shared" si="37"/>
        <v>ITLecce</v>
      </c>
    </row>
    <row r="2424">
      <c r="A2424" s="0" t="s">
        <v>9953</v>
      </c>
      <c r="B2424" s="0" t="s">
        <v>9954</v>
      </c>
      <c r="C2424" s="0" t="str">
        <f t="shared" si="37"/>
        <v>ITTaranto</v>
      </c>
    </row>
    <row r="2425">
      <c r="A2425" s="0" t="s">
        <v>9955</v>
      </c>
      <c r="B2425" s="0" t="s">
        <v>9956</v>
      </c>
      <c r="C2425" s="0" t="str">
        <f t="shared" si="37"/>
        <v>ITBari</v>
      </c>
    </row>
    <row r="2426">
      <c r="A2426" s="0" t="s">
        <v>9957</v>
      </c>
      <c r="B2426" s="0" t="s">
        <v>9958</v>
      </c>
      <c r="C2426" s="0" t="str">
        <f t="shared" si="37"/>
        <v>ITBasilicata</v>
      </c>
    </row>
    <row r="2427">
      <c r="A2427" s="0" t="s">
        <v>9959</v>
      </c>
      <c r="B2427" s="0" t="s">
        <v>9960</v>
      </c>
      <c r="C2427" s="0" t="str">
        <f t="shared" si="37"/>
        <v>ITMatera</v>
      </c>
    </row>
    <row r="2428">
      <c r="A2428" s="0" t="s">
        <v>9961</v>
      </c>
      <c r="B2428" s="0" t="s">
        <v>9962</v>
      </c>
      <c r="C2428" s="0" t="str">
        <f t="shared" si="37"/>
        <v>ITPotenza</v>
      </c>
    </row>
    <row r="2429">
      <c r="A2429" s="0" t="s">
        <v>9963</v>
      </c>
      <c r="B2429" s="0" t="s">
        <v>9964</v>
      </c>
      <c r="C2429" s="0" t="str">
        <f t="shared" si="37"/>
        <v>ITCalabria</v>
      </c>
    </row>
    <row r="2430">
      <c r="A2430" s="0" t="s">
        <v>9965</v>
      </c>
      <c r="B2430" s="0" t="s">
        <v>9966</v>
      </c>
      <c r="C2430" s="0" t="str">
        <f t="shared" si="37"/>
        <v>ITCosenza</v>
      </c>
    </row>
    <row r="2431">
      <c r="A2431" s="0" t="s">
        <v>9967</v>
      </c>
      <c r="B2431" s="0" t="s">
        <v>9968</v>
      </c>
      <c r="C2431" s="0" t="str">
        <f t="shared" si="37"/>
        <v>ITCatanzaro</v>
      </c>
    </row>
    <row r="2432">
      <c r="A2432" s="0" t="s">
        <v>9969</v>
      </c>
      <c r="B2432" s="0" t="s">
        <v>9970</v>
      </c>
      <c r="C2432" s="0" t="str">
        <f t="shared" si="37"/>
        <v>ITCrotone</v>
      </c>
    </row>
    <row r="2433">
      <c r="A2433" s="0" t="s">
        <v>9971</v>
      </c>
      <c r="B2433" s="0" t="s">
        <v>9972</v>
      </c>
      <c r="C2433" s="0" t="str">
        <f t="shared" si="37"/>
        <v>ITVibo Valentia</v>
      </c>
    </row>
    <row r="2434">
      <c r="A2434" s="0" t="s">
        <v>9973</v>
      </c>
      <c r="B2434" s="0" t="s">
        <v>9974</v>
      </c>
      <c r="C2434" s="0" t="str">
        <f t="shared" si="37"/>
        <v>ITReggio Calabria</v>
      </c>
    </row>
    <row r="2435">
      <c r="A2435" s="0" t="s">
        <v>9975</v>
      </c>
      <c r="B2435" s="0" t="s">
        <v>9976</v>
      </c>
      <c r="C2435" s="0" t="str">
        <f ref="C2435:C2498" t="shared" si="38">LEFT(A2435,2)&amp;B2435</f>
        <v>ITVal d'Aoste</v>
      </c>
    </row>
    <row r="2436">
      <c r="A2436" s="0" t="s">
        <v>9975</v>
      </c>
      <c r="B2436" s="0" t="s">
        <v>9977</v>
      </c>
      <c r="C2436" s="0" t="str">
        <f t="shared" si="38"/>
        <v>ITValle d'Aosta</v>
      </c>
    </row>
    <row r="2437">
      <c r="A2437" s="0" t="s">
        <v>9978</v>
      </c>
      <c r="B2437" s="0" t="s">
        <v>9979</v>
      </c>
      <c r="C2437" s="0" t="str">
        <f t="shared" si="38"/>
        <v>ITTrentino-Südtirol</v>
      </c>
    </row>
    <row r="2438">
      <c r="A2438" s="0" t="s">
        <v>9978</v>
      </c>
      <c r="B2438" s="0" t="s">
        <v>9980</v>
      </c>
      <c r="C2438" s="0" t="str">
        <f t="shared" si="38"/>
        <v>ITTrentino-Alto Adige</v>
      </c>
    </row>
    <row r="2439">
      <c r="A2439" s="0" t="s">
        <v>9981</v>
      </c>
      <c r="B2439" s="0" t="s">
        <v>9982</v>
      </c>
      <c r="C2439" s="0" t="str">
        <f t="shared" si="38"/>
        <v>ITBozen</v>
      </c>
    </row>
    <row r="2440">
      <c r="A2440" s="0" t="s">
        <v>9981</v>
      </c>
      <c r="B2440" s="0" t="s">
        <v>9983</v>
      </c>
      <c r="C2440" s="0" t="str">
        <f t="shared" si="38"/>
        <v>ITBolzano</v>
      </c>
    </row>
    <row r="2441">
      <c r="A2441" s="0" t="s">
        <v>9984</v>
      </c>
      <c r="B2441" s="0" t="s">
        <v>9985</v>
      </c>
      <c r="C2441" s="0" t="str">
        <f t="shared" si="38"/>
        <v>ITTrento</v>
      </c>
    </row>
    <row r="2442">
      <c r="A2442" s="0" t="s">
        <v>9986</v>
      </c>
      <c r="B2442" s="0" t="s">
        <v>9987</v>
      </c>
      <c r="C2442" s="0" t="str">
        <f t="shared" si="38"/>
        <v>ITFriuli Venezia Giulia</v>
      </c>
    </row>
    <row r="2443">
      <c r="A2443" s="0" t="s">
        <v>9988</v>
      </c>
      <c r="B2443" s="0" t="s">
        <v>9989</v>
      </c>
      <c r="C2443" s="0" t="str">
        <f t="shared" si="38"/>
        <v>ITSicilia</v>
      </c>
    </row>
    <row r="2444">
      <c r="A2444" s="0" t="s">
        <v>9990</v>
      </c>
      <c r="B2444" s="0" t="s">
        <v>9991</v>
      </c>
      <c r="C2444" s="0" t="str">
        <f t="shared" si="38"/>
        <v>ITAgrigento</v>
      </c>
    </row>
    <row r="2445">
      <c r="A2445" s="0" t="s">
        <v>9992</v>
      </c>
      <c r="B2445" s="0" t="s">
        <v>9993</v>
      </c>
      <c r="C2445" s="0" t="str">
        <f t="shared" si="38"/>
        <v>ITCaltanissetta</v>
      </c>
    </row>
    <row r="2446">
      <c r="A2446" s="0" t="s">
        <v>9994</v>
      </c>
      <c r="B2446" s="0" t="s">
        <v>9995</v>
      </c>
      <c r="C2446" s="0" t="str">
        <f t="shared" si="38"/>
        <v>ITEnna</v>
      </c>
    </row>
    <row r="2447">
      <c r="A2447" s="0" t="s">
        <v>9996</v>
      </c>
      <c r="B2447" s="0" t="s">
        <v>9997</v>
      </c>
      <c r="C2447" s="0" t="str">
        <f t="shared" si="38"/>
        <v>ITRagusa</v>
      </c>
    </row>
    <row r="2448">
      <c r="A2448" s="0" t="s">
        <v>9998</v>
      </c>
      <c r="B2448" s="0" t="s">
        <v>9999</v>
      </c>
      <c r="C2448" s="0" t="str">
        <f t="shared" si="38"/>
        <v>ITSiracusa</v>
      </c>
    </row>
    <row r="2449">
      <c r="A2449" s="0" t="s">
        <v>10000</v>
      </c>
      <c r="B2449" s="0" t="s">
        <v>10001</v>
      </c>
      <c r="C2449" s="0" t="str">
        <f t="shared" si="38"/>
        <v>ITTrapani</v>
      </c>
    </row>
    <row r="2450">
      <c r="A2450" s="0" t="s">
        <v>10002</v>
      </c>
      <c r="B2450" s="0" t="s">
        <v>10003</v>
      </c>
      <c r="C2450" s="0" t="str">
        <f t="shared" si="38"/>
        <v>ITCatania</v>
      </c>
    </row>
    <row r="2451">
      <c r="A2451" s="0" t="s">
        <v>10004</v>
      </c>
      <c r="B2451" s="0" t="s">
        <v>10005</v>
      </c>
      <c r="C2451" s="0" t="str">
        <f t="shared" si="38"/>
        <v>ITMessina</v>
      </c>
    </row>
    <row r="2452">
      <c r="A2452" s="0" t="s">
        <v>10006</v>
      </c>
      <c r="B2452" s="0" t="s">
        <v>10007</v>
      </c>
      <c r="C2452" s="0" t="str">
        <f t="shared" si="38"/>
        <v>ITPalermo</v>
      </c>
    </row>
    <row r="2453">
      <c r="A2453" s="0" t="s">
        <v>10008</v>
      </c>
      <c r="B2453" s="0" t="s">
        <v>10009</v>
      </c>
      <c r="C2453" s="0" t="str">
        <f t="shared" si="38"/>
        <v>ITSardegna</v>
      </c>
    </row>
    <row r="2454">
      <c r="A2454" s="0" t="s">
        <v>10010</v>
      </c>
      <c r="B2454" s="0" t="s">
        <v>10011</v>
      </c>
      <c r="C2454" s="0" t="str">
        <f t="shared" si="38"/>
        <v>ITNuoro</v>
      </c>
    </row>
    <row r="2455">
      <c r="A2455" s="0" t="s">
        <v>10012</v>
      </c>
      <c r="B2455" s="0" t="s">
        <v>10013</v>
      </c>
      <c r="C2455" s="0" t="str">
        <f t="shared" si="38"/>
        <v>ITOristano</v>
      </c>
    </row>
    <row r="2456">
      <c r="A2456" s="0" t="s">
        <v>10014</v>
      </c>
      <c r="B2456" s="0" t="s">
        <v>10015</v>
      </c>
      <c r="C2456" s="0" t="str">
        <f t="shared" si="38"/>
        <v>ITSud Sardegna</v>
      </c>
    </row>
    <row r="2457">
      <c r="A2457" s="0" t="s">
        <v>10016</v>
      </c>
      <c r="B2457" s="0" t="s">
        <v>10017</v>
      </c>
      <c r="C2457" s="0" t="str">
        <f t="shared" si="38"/>
        <v>ITSassari</v>
      </c>
    </row>
    <row r="2458">
      <c r="A2458" s="0" t="s">
        <v>10018</v>
      </c>
      <c r="B2458" s="0" t="s">
        <v>10019</v>
      </c>
      <c r="C2458" s="0" t="str">
        <f t="shared" si="38"/>
        <v>ITCagliari</v>
      </c>
    </row>
    <row r="2459">
      <c r="A2459" s="0" t="s">
        <v>10020</v>
      </c>
      <c r="B2459" s="0" t="s">
        <v>10021</v>
      </c>
      <c r="C2459" s="0" t="str">
        <f t="shared" si="38"/>
        <v>JMKingston</v>
      </c>
    </row>
    <row r="2460">
      <c r="A2460" s="0" t="s">
        <v>10022</v>
      </c>
      <c r="B2460" s="0" t="s">
        <v>6046</v>
      </c>
      <c r="C2460" s="0" t="str">
        <f t="shared" si="38"/>
        <v>JMSaint Andrew</v>
      </c>
    </row>
    <row r="2461">
      <c r="A2461" s="0" t="s">
        <v>10023</v>
      </c>
      <c r="B2461" s="0" t="s">
        <v>6060</v>
      </c>
      <c r="C2461" s="0" t="str">
        <f t="shared" si="38"/>
        <v>JMSaint Thomas</v>
      </c>
    </row>
    <row r="2462">
      <c r="A2462" s="0" t="s">
        <v>10024</v>
      </c>
      <c r="B2462" s="0" t="s">
        <v>10025</v>
      </c>
      <c r="C2462" s="0" t="str">
        <f t="shared" si="38"/>
        <v>JMPortland</v>
      </c>
    </row>
    <row r="2463">
      <c r="A2463" s="0" t="s">
        <v>10026</v>
      </c>
      <c r="B2463" s="0" t="s">
        <v>5718</v>
      </c>
      <c r="C2463" s="0" t="str">
        <f t="shared" si="38"/>
        <v>JMSaint Mary</v>
      </c>
    </row>
    <row r="2464">
      <c r="A2464" s="0" t="s">
        <v>10027</v>
      </c>
      <c r="B2464" s="0" t="s">
        <v>10028</v>
      </c>
      <c r="C2464" s="0" t="str">
        <f t="shared" si="38"/>
        <v>JMSaint Ann</v>
      </c>
    </row>
    <row r="2465">
      <c r="A2465" s="0" t="s">
        <v>10029</v>
      </c>
      <c r="B2465" s="0" t="s">
        <v>10030</v>
      </c>
      <c r="C2465" s="0" t="str">
        <f t="shared" si="38"/>
        <v>JMTrelawny</v>
      </c>
    </row>
    <row r="2466">
      <c r="A2466" s="0" t="s">
        <v>10031</v>
      </c>
      <c r="B2466" s="0" t="s">
        <v>6049</v>
      </c>
      <c r="C2466" s="0" t="str">
        <f t="shared" si="38"/>
        <v>JMSaint James</v>
      </c>
    </row>
    <row r="2467">
      <c r="A2467" s="0" t="s">
        <v>10032</v>
      </c>
      <c r="B2467" s="0" t="s">
        <v>10033</v>
      </c>
      <c r="C2467" s="0" t="str">
        <f t="shared" si="38"/>
        <v>JMHanover</v>
      </c>
    </row>
    <row r="2468">
      <c r="A2468" s="0" t="s">
        <v>10034</v>
      </c>
      <c r="B2468" s="0" t="s">
        <v>10035</v>
      </c>
      <c r="C2468" s="0" t="str">
        <f t="shared" si="38"/>
        <v>JMWestmoreland</v>
      </c>
    </row>
    <row r="2469">
      <c r="A2469" s="0" t="s">
        <v>10036</v>
      </c>
      <c r="B2469" s="0" t="s">
        <v>10037</v>
      </c>
      <c r="C2469" s="0" t="str">
        <f t="shared" si="38"/>
        <v>JMSaint Elizabeth</v>
      </c>
    </row>
    <row r="2470">
      <c r="A2470" s="0" t="s">
        <v>10038</v>
      </c>
      <c r="B2470" s="0" t="s">
        <v>8823</v>
      </c>
      <c r="C2470" s="0" t="str">
        <f t="shared" si="38"/>
        <v>JMManchester</v>
      </c>
    </row>
    <row r="2471">
      <c r="A2471" s="0" t="s">
        <v>10039</v>
      </c>
      <c r="B2471" s="0" t="s">
        <v>10040</v>
      </c>
      <c r="C2471" s="0" t="str">
        <f t="shared" si="38"/>
        <v>JMClarendon</v>
      </c>
    </row>
    <row r="2472">
      <c r="A2472" s="0" t="s">
        <v>10041</v>
      </c>
      <c r="B2472" s="0" t="s">
        <v>10042</v>
      </c>
      <c r="C2472" s="0" t="str">
        <f t="shared" si="38"/>
        <v>JMSaint Catherine</v>
      </c>
    </row>
    <row r="2473">
      <c r="A2473" s="0" t="s">
        <v>10043</v>
      </c>
      <c r="B2473" s="0" t="s">
        <v>10044</v>
      </c>
      <c r="C2473" s="0" t="str">
        <f t="shared" si="38"/>
        <v>JO‘Ajlūn</v>
      </c>
    </row>
    <row r="2474">
      <c r="A2474" s="0" t="s">
        <v>10045</v>
      </c>
      <c r="B2474" s="0" t="s">
        <v>10046</v>
      </c>
      <c r="C2474" s="0" t="str">
        <f t="shared" si="38"/>
        <v>JOAl ‘A̅şimah</v>
      </c>
    </row>
    <row r="2475">
      <c r="A2475" s="0" t="s">
        <v>10047</v>
      </c>
      <c r="B2475" s="0" t="s">
        <v>10048</v>
      </c>
      <c r="C2475" s="0" t="str">
        <f t="shared" si="38"/>
        <v>JOAl ‘Aqabah</v>
      </c>
    </row>
    <row r="2476">
      <c r="A2476" s="0" t="s">
        <v>10049</v>
      </c>
      <c r="B2476" s="0" t="s">
        <v>10050</v>
      </c>
      <c r="C2476" s="0" t="str">
        <f t="shared" si="38"/>
        <v>JOAţ Ţafīlah</v>
      </c>
    </row>
    <row r="2477">
      <c r="A2477" s="0" t="s">
        <v>10051</v>
      </c>
      <c r="B2477" s="0" t="s">
        <v>10052</v>
      </c>
      <c r="C2477" s="0" t="str">
        <f t="shared" si="38"/>
        <v>JOAz Zarqā’</v>
      </c>
    </row>
    <row r="2478">
      <c r="A2478" s="0" t="s">
        <v>10053</v>
      </c>
      <c r="B2478" s="0" t="s">
        <v>10054</v>
      </c>
      <c r="C2478" s="0" t="str">
        <f t="shared" si="38"/>
        <v>JOAl Balqā’</v>
      </c>
    </row>
    <row r="2479">
      <c r="A2479" s="0" t="s">
        <v>10055</v>
      </c>
      <c r="B2479" s="0" t="s">
        <v>10056</v>
      </c>
      <c r="C2479" s="0" t="str">
        <f t="shared" si="38"/>
        <v>JOIrbid</v>
      </c>
    </row>
    <row r="2480">
      <c r="A2480" s="0" t="s">
        <v>10057</v>
      </c>
      <c r="B2480" s="0" t="s">
        <v>10058</v>
      </c>
      <c r="C2480" s="0" t="str">
        <f t="shared" si="38"/>
        <v>JOJarash</v>
      </c>
    </row>
    <row r="2481">
      <c r="A2481" s="0" t="s">
        <v>10059</v>
      </c>
      <c r="B2481" s="0" t="s">
        <v>10060</v>
      </c>
      <c r="C2481" s="0" t="str">
        <f t="shared" si="38"/>
        <v>JOAl Karak</v>
      </c>
    </row>
    <row r="2482">
      <c r="A2482" s="0" t="s">
        <v>10061</v>
      </c>
      <c r="B2482" s="0" t="s">
        <v>10062</v>
      </c>
      <c r="C2482" s="0" t="str">
        <f t="shared" si="38"/>
        <v>JOAl Mafraq</v>
      </c>
    </row>
    <row r="2483">
      <c r="A2483" s="0" t="s">
        <v>10063</v>
      </c>
      <c r="B2483" s="0" t="s">
        <v>10064</v>
      </c>
      <c r="C2483" s="0" t="str">
        <f t="shared" si="38"/>
        <v>JOMādabā</v>
      </c>
    </row>
    <row r="2484">
      <c r="A2484" s="0" t="s">
        <v>10065</v>
      </c>
      <c r="B2484" s="0" t="s">
        <v>10066</v>
      </c>
      <c r="C2484" s="0" t="str">
        <f t="shared" si="38"/>
        <v>JOMa‘ān</v>
      </c>
    </row>
    <row r="2485">
      <c r="A2485" s="0" t="s">
        <v>10067</v>
      </c>
      <c r="B2485" s="0" t="s">
        <v>10068</v>
      </c>
      <c r="C2485" s="0" t="str">
        <f t="shared" si="38"/>
        <v>JPHokkaido</v>
      </c>
    </row>
    <row r="2486">
      <c r="A2486" s="0" t="s">
        <v>10067</v>
      </c>
      <c r="B2486" s="0" t="s">
        <v>10069</v>
      </c>
      <c r="C2486" s="0" t="str">
        <f t="shared" si="38"/>
        <v>JPHokkaidô</v>
      </c>
    </row>
    <row r="2487">
      <c r="A2487" s="0" t="s">
        <v>10070</v>
      </c>
      <c r="B2487" s="0" t="s">
        <v>10071</v>
      </c>
      <c r="C2487" s="0" t="str">
        <f t="shared" si="38"/>
        <v>JPAomori</v>
      </c>
    </row>
    <row r="2488">
      <c r="A2488" s="0" t="s">
        <v>10072</v>
      </c>
      <c r="B2488" s="0" t="s">
        <v>10073</v>
      </c>
      <c r="C2488" s="0" t="str">
        <f t="shared" si="38"/>
        <v>JPIwate</v>
      </c>
    </row>
    <row r="2489">
      <c r="A2489" s="0" t="s">
        <v>10074</v>
      </c>
      <c r="B2489" s="0" t="s">
        <v>10075</v>
      </c>
      <c r="C2489" s="0" t="str">
        <f t="shared" si="38"/>
        <v>JPMiyagi</v>
      </c>
    </row>
    <row r="2490">
      <c r="A2490" s="0" t="s">
        <v>10076</v>
      </c>
      <c r="B2490" s="0" t="s">
        <v>1171</v>
      </c>
      <c r="C2490" s="0" t="str">
        <f t="shared" si="38"/>
        <v>JPAkita</v>
      </c>
    </row>
    <row r="2491">
      <c r="A2491" s="0" t="s">
        <v>10077</v>
      </c>
      <c r="B2491" s="0" t="s">
        <v>10078</v>
      </c>
      <c r="C2491" s="0" t="str">
        <f t="shared" si="38"/>
        <v>JPYamagata</v>
      </c>
    </row>
    <row r="2492">
      <c r="A2492" s="0" t="s">
        <v>10079</v>
      </c>
      <c r="B2492" s="0" t="s">
        <v>1208</v>
      </c>
      <c r="C2492" s="0" t="str">
        <f t="shared" si="38"/>
        <v>JPFukushima</v>
      </c>
    </row>
    <row r="2493">
      <c r="A2493" s="0" t="s">
        <v>10079</v>
      </c>
      <c r="B2493" s="0" t="s">
        <v>10080</v>
      </c>
      <c r="C2493" s="0" t="str">
        <f t="shared" si="38"/>
        <v>JPHukusima</v>
      </c>
    </row>
    <row r="2494">
      <c r="A2494" s="0" t="s">
        <v>10081</v>
      </c>
      <c r="B2494" s="0" t="s">
        <v>1633</v>
      </c>
      <c r="C2494" s="0" t="str">
        <f t="shared" si="38"/>
        <v>JPIbaraki</v>
      </c>
    </row>
    <row r="2495">
      <c r="A2495" s="0" t="s">
        <v>10082</v>
      </c>
      <c r="B2495" s="0" t="s">
        <v>10083</v>
      </c>
      <c r="C2495" s="0" t="str">
        <f t="shared" si="38"/>
        <v>JPTochigi</v>
      </c>
    </row>
    <row r="2496">
      <c r="A2496" s="0" t="s">
        <v>10082</v>
      </c>
      <c r="B2496" s="0" t="s">
        <v>10084</v>
      </c>
      <c r="C2496" s="0" t="str">
        <f t="shared" si="38"/>
        <v>JPTotigi</v>
      </c>
    </row>
    <row r="2497">
      <c r="A2497" s="0" t="s">
        <v>10085</v>
      </c>
      <c r="B2497" s="0" t="s">
        <v>10086</v>
      </c>
      <c r="C2497" s="0" t="str">
        <f t="shared" si="38"/>
        <v>JPGunma</v>
      </c>
    </row>
    <row r="2498">
      <c r="A2498" s="0" t="s">
        <v>10087</v>
      </c>
      <c r="B2498" s="0" t="s">
        <v>1283</v>
      </c>
      <c r="C2498" s="0" t="str">
        <f t="shared" si="38"/>
        <v>JPSaitama</v>
      </c>
    </row>
    <row r="2499">
      <c r="A2499" s="0" t="s">
        <v>10088</v>
      </c>
      <c r="B2499" s="0" t="s">
        <v>1474</v>
      </c>
      <c r="C2499" s="0" t="str">
        <f ref="C2499:C2562" t="shared" si="39">LEFT(A2499,2)&amp;B2499</f>
        <v>JPChiba</v>
      </c>
    </row>
    <row r="2500">
      <c r="A2500" s="0" t="s">
        <v>10088</v>
      </c>
      <c r="B2500" s="0" t="s">
        <v>10089</v>
      </c>
      <c r="C2500" s="0" t="str">
        <f t="shared" si="39"/>
        <v>JPTiba</v>
      </c>
    </row>
    <row r="2501">
      <c r="A2501" s="0" t="s">
        <v>10090</v>
      </c>
      <c r="B2501" s="0" t="s">
        <v>1168</v>
      </c>
      <c r="C2501" s="0" t="str">
        <f t="shared" si="39"/>
        <v>JPTokyo</v>
      </c>
    </row>
    <row r="2502">
      <c r="A2502" s="0" t="s">
        <v>10090</v>
      </c>
      <c r="B2502" s="0" t="s">
        <v>10091</v>
      </c>
      <c r="C2502" s="0" t="str">
        <f t="shared" si="39"/>
        <v>JPTôkyô</v>
      </c>
    </row>
    <row r="2503">
      <c r="A2503" s="0" t="s">
        <v>10092</v>
      </c>
      <c r="B2503" s="0" t="s">
        <v>1544</v>
      </c>
      <c r="C2503" s="0" t="str">
        <f t="shared" si="39"/>
        <v>JPKanagawa</v>
      </c>
    </row>
    <row r="2504">
      <c r="A2504" s="0" t="s">
        <v>10093</v>
      </c>
      <c r="B2504" s="0" t="s">
        <v>10094</v>
      </c>
      <c r="C2504" s="0" t="str">
        <f t="shared" si="39"/>
        <v>JPNiigata</v>
      </c>
    </row>
    <row r="2505">
      <c r="A2505" s="0" t="s">
        <v>10095</v>
      </c>
      <c r="B2505" s="0" t="s">
        <v>1901</v>
      </c>
      <c r="C2505" s="0" t="str">
        <f t="shared" si="39"/>
        <v>JPToyama</v>
      </c>
    </row>
    <row r="2506">
      <c r="A2506" s="0" t="s">
        <v>10096</v>
      </c>
      <c r="B2506" s="0" t="s">
        <v>10097</v>
      </c>
      <c r="C2506" s="0" t="str">
        <f t="shared" si="39"/>
        <v>JPIshikawa</v>
      </c>
    </row>
    <row r="2507">
      <c r="A2507" s="0" t="s">
        <v>10096</v>
      </c>
      <c r="B2507" s="0" t="s">
        <v>10098</v>
      </c>
      <c r="C2507" s="0" t="str">
        <f t="shared" si="39"/>
        <v>JPIsikawa</v>
      </c>
    </row>
    <row r="2508">
      <c r="A2508" s="0" t="s">
        <v>10099</v>
      </c>
      <c r="B2508" s="0" t="s">
        <v>10100</v>
      </c>
      <c r="C2508" s="0" t="str">
        <f t="shared" si="39"/>
        <v>JPFukui</v>
      </c>
    </row>
    <row r="2509">
      <c r="A2509" s="0" t="s">
        <v>10099</v>
      </c>
      <c r="B2509" s="0" t="s">
        <v>10101</v>
      </c>
      <c r="C2509" s="0" t="str">
        <f t="shared" si="39"/>
        <v>JPHukui</v>
      </c>
    </row>
    <row r="2510">
      <c r="A2510" s="0" t="s">
        <v>10102</v>
      </c>
      <c r="B2510" s="0" t="s">
        <v>10103</v>
      </c>
      <c r="C2510" s="0" t="str">
        <f t="shared" si="39"/>
        <v>JPYamanashi</v>
      </c>
    </row>
    <row r="2511">
      <c r="A2511" s="0" t="s">
        <v>10102</v>
      </c>
      <c r="B2511" s="0" t="s">
        <v>10104</v>
      </c>
      <c r="C2511" s="0" t="str">
        <f t="shared" si="39"/>
        <v>JPYamanasi</v>
      </c>
    </row>
    <row r="2512">
      <c r="A2512" s="0" t="s">
        <v>10105</v>
      </c>
      <c r="B2512" s="0" t="s">
        <v>10106</v>
      </c>
      <c r="C2512" s="0" t="str">
        <f t="shared" si="39"/>
        <v>JPNagano</v>
      </c>
    </row>
    <row r="2513">
      <c r="A2513" s="0" t="s">
        <v>10107</v>
      </c>
      <c r="B2513" s="0" t="s">
        <v>10108</v>
      </c>
      <c r="C2513" s="0" t="str">
        <f t="shared" si="39"/>
        <v>JPGifu</v>
      </c>
    </row>
    <row r="2514">
      <c r="A2514" s="0" t="s">
        <v>10107</v>
      </c>
      <c r="B2514" s="0" t="s">
        <v>10109</v>
      </c>
      <c r="C2514" s="0" t="str">
        <f t="shared" si="39"/>
        <v>JPGihu</v>
      </c>
    </row>
    <row r="2515">
      <c r="A2515" s="0" t="s">
        <v>10110</v>
      </c>
      <c r="B2515" s="0" t="s">
        <v>10111</v>
      </c>
      <c r="C2515" s="0" t="str">
        <f t="shared" si="39"/>
        <v>JPShizuoka</v>
      </c>
    </row>
    <row r="2516">
      <c r="A2516" s="0" t="s">
        <v>10110</v>
      </c>
      <c r="B2516" s="0" t="s">
        <v>10112</v>
      </c>
      <c r="C2516" s="0" t="str">
        <f t="shared" si="39"/>
        <v>JPSizuoka</v>
      </c>
    </row>
    <row r="2517">
      <c r="A2517" s="0" t="s">
        <v>10113</v>
      </c>
      <c r="B2517" s="0" t="s">
        <v>10114</v>
      </c>
      <c r="C2517" s="0" t="str">
        <f t="shared" si="39"/>
        <v>JPAichi</v>
      </c>
    </row>
    <row r="2518">
      <c r="A2518" s="0" t="s">
        <v>10113</v>
      </c>
      <c r="B2518" s="0" t="s">
        <v>10115</v>
      </c>
      <c r="C2518" s="0" t="str">
        <f t="shared" si="39"/>
        <v>JPAiti</v>
      </c>
    </row>
    <row r="2519">
      <c r="A2519" s="0" t="s">
        <v>10116</v>
      </c>
      <c r="B2519" s="0" t="s">
        <v>10117</v>
      </c>
      <c r="C2519" s="0" t="str">
        <f t="shared" si="39"/>
        <v>JPMie</v>
      </c>
    </row>
    <row r="2520">
      <c r="A2520" s="0" t="s">
        <v>10118</v>
      </c>
      <c r="B2520" s="0" t="s">
        <v>10119</v>
      </c>
      <c r="C2520" s="0" t="str">
        <f t="shared" si="39"/>
        <v>JPShiga</v>
      </c>
    </row>
    <row r="2521">
      <c r="A2521" s="0" t="s">
        <v>10118</v>
      </c>
      <c r="B2521" s="0" t="s">
        <v>10120</v>
      </c>
      <c r="C2521" s="0" t="str">
        <f t="shared" si="39"/>
        <v>JPSiga</v>
      </c>
    </row>
    <row r="2522">
      <c r="A2522" s="0" t="s">
        <v>10121</v>
      </c>
      <c r="B2522" s="0" t="s">
        <v>10122</v>
      </c>
      <c r="C2522" s="0" t="str">
        <f t="shared" si="39"/>
        <v>JPKyoto</v>
      </c>
    </row>
    <row r="2523">
      <c r="A2523" s="0" t="s">
        <v>10121</v>
      </c>
      <c r="B2523" s="0" t="s">
        <v>10123</v>
      </c>
      <c r="C2523" s="0" t="str">
        <f t="shared" si="39"/>
        <v>JPKyôto</v>
      </c>
    </row>
    <row r="2524">
      <c r="A2524" s="0" t="s">
        <v>10124</v>
      </c>
      <c r="B2524" s="0" t="s">
        <v>1371</v>
      </c>
      <c r="C2524" s="0" t="str">
        <f t="shared" si="39"/>
        <v>JPOsaka</v>
      </c>
    </row>
    <row r="2525">
      <c r="A2525" s="0" t="s">
        <v>10124</v>
      </c>
      <c r="B2525" s="0" t="s">
        <v>10125</v>
      </c>
      <c r="C2525" s="0" t="str">
        <f t="shared" si="39"/>
        <v>JPÔsaka</v>
      </c>
    </row>
    <row r="2526">
      <c r="A2526" s="0" t="s">
        <v>10126</v>
      </c>
      <c r="B2526" s="0" t="s">
        <v>1187</v>
      </c>
      <c r="C2526" s="0" t="str">
        <f t="shared" si="39"/>
        <v>JPHyogo</v>
      </c>
    </row>
    <row r="2527">
      <c r="A2527" s="0" t="s">
        <v>10126</v>
      </c>
      <c r="B2527" s="0" t="s">
        <v>10127</v>
      </c>
      <c r="C2527" s="0" t="str">
        <f t="shared" si="39"/>
        <v>JPHyôgo</v>
      </c>
    </row>
    <row r="2528">
      <c r="A2528" s="0" t="s">
        <v>10128</v>
      </c>
      <c r="B2528" s="0" t="s">
        <v>1483</v>
      </c>
      <c r="C2528" s="0" t="str">
        <f t="shared" si="39"/>
        <v>JPNara</v>
      </c>
    </row>
    <row r="2529">
      <c r="A2529" s="0" t="s">
        <v>10129</v>
      </c>
      <c r="B2529" s="0" t="s">
        <v>10130</v>
      </c>
      <c r="C2529" s="0" t="str">
        <f t="shared" si="39"/>
        <v>JPWakayama</v>
      </c>
    </row>
    <row r="2530">
      <c r="A2530" s="0" t="s">
        <v>10131</v>
      </c>
      <c r="B2530" s="0" t="s">
        <v>10132</v>
      </c>
      <c r="C2530" s="0" t="str">
        <f t="shared" si="39"/>
        <v>JPTottori</v>
      </c>
    </row>
    <row r="2531">
      <c r="A2531" s="0" t="s">
        <v>10133</v>
      </c>
      <c r="B2531" s="0" t="s">
        <v>10134</v>
      </c>
      <c r="C2531" s="0" t="str">
        <f t="shared" si="39"/>
        <v>JPShimane</v>
      </c>
    </row>
    <row r="2532">
      <c r="A2532" s="0" t="s">
        <v>10133</v>
      </c>
      <c r="B2532" s="0" t="s">
        <v>10135</v>
      </c>
      <c r="C2532" s="0" t="str">
        <f t="shared" si="39"/>
        <v>JPSimane</v>
      </c>
    </row>
    <row r="2533">
      <c r="A2533" s="0" t="s">
        <v>10136</v>
      </c>
      <c r="B2533" s="0" t="s">
        <v>1285</v>
      </c>
      <c r="C2533" s="0" t="str">
        <f t="shared" si="39"/>
        <v>JPOkayama</v>
      </c>
    </row>
    <row r="2534">
      <c r="A2534" s="0" t="s">
        <v>10137</v>
      </c>
      <c r="B2534" s="0" t="s">
        <v>1457</v>
      </c>
      <c r="C2534" s="0" t="str">
        <f t="shared" si="39"/>
        <v>JPHiroshima</v>
      </c>
    </row>
    <row r="2535">
      <c r="A2535" s="0" t="s">
        <v>10137</v>
      </c>
      <c r="B2535" s="0" t="s">
        <v>1869</v>
      </c>
      <c r="C2535" s="0" t="str">
        <f t="shared" si="39"/>
        <v>JPHirosima</v>
      </c>
    </row>
    <row r="2536">
      <c r="A2536" s="0" t="s">
        <v>10138</v>
      </c>
      <c r="B2536" s="0" t="s">
        <v>10139</v>
      </c>
      <c r="C2536" s="0" t="str">
        <f t="shared" si="39"/>
        <v>JPYamaguchi</v>
      </c>
    </row>
    <row r="2537">
      <c r="A2537" s="0" t="s">
        <v>10138</v>
      </c>
      <c r="B2537" s="0" t="s">
        <v>10140</v>
      </c>
      <c r="C2537" s="0" t="str">
        <f t="shared" si="39"/>
        <v>JPYamaguti</v>
      </c>
    </row>
    <row r="2538">
      <c r="A2538" s="0" t="s">
        <v>10141</v>
      </c>
      <c r="B2538" s="0" t="s">
        <v>10142</v>
      </c>
      <c r="C2538" s="0" t="str">
        <f t="shared" si="39"/>
        <v>JPTokushima</v>
      </c>
    </row>
    <row r="2539">
      <c r="A2539" s="0" t="s">
        <v>10141</v>
      </c>
      <c r="B2539" s="0" t="s">
        <v>10143</v>
      </c>
      <c r="C2539" s="0" t="str">
        <f t="shared" si="39"/>
        <v>JPTokusima</v>
      </c>
    </row>
    <row r="2540">
      <c r="A2540" s="0" t="s">
        <v>10144</v>
      </c>
      <c r="B2540" s="0" t="s">
        <v>10145</v>
      </c>
      <c r="C2540" s="0" t="str">
        <f t="shared" si="39"/>
        <v>JPKagawa</v>
      </c>
    </row>
    <row r="2541">
      <c r="A2541" s="0" t="s">
        <v>10146</v>
      </c>
      <c r="B2541" s="0" t="s">
        <v>1434</v>
      </c>
      <c r="C2541" s="0" t="str">
        <f t="shared" si="39"/>
        <v>JPEhime</v>
      </c>
    </row>
    <row r="2542">
      <c r="A2542" s="0" t="s">
        <v>10147</v>
      </c>
      <c r="B2542" s="0" t="s">
        <v>1396</v>
      </c>
      <c r="C2542" s="0" t="str">
        <f t="shared" si="39"/>
        <v>JPKochi</v>
      </c>
    </row>
    <row r="2543">
      <c r="A2543" s="0" t="s">
        <v>10147</v>
      </c>
      <c r="B2543" s="0" t="s">
        <v>10148</v>
      </c>
      <c r="C2543" s="0" t="str">
        <f t="shared" si="39"/>
        <v>JPKôti</v>
      </c>
    </row>
    <row r="2544">
      <c r="A2544" s="0" t="s">
        <v>10149</v>
      </c>
      <c r="B2544" s="0" t="s">
        <v>1655</v>
      </c>
      <c r="C2544" s="0" t="str">
        <f t="shared" si="39"/>
        <v>JPFukuoka</v>
      </c>
    </row>
    <row r="2545">
      <c r="A2545" s="0" t="s">
        <v>10149</v>
      </c>
      <c r="B2545" s="0" t="s">
        <v>10150</v>
      </c>
      <c r="C2545" s="0" t="str">
        <f t="shared" si="39"/>
        <v>JPHukuoka</v>
      </c>
    </row>
    <row r="2546">
      <c r="A2546" s="0" t="s">
        <v>10151</v>
      </c>
      <c r="B2546" s="0" t="s">
        <v>10152</v>
      </c>
      <c r="C2546" s="0" t="str">
        <f t="shared" si="39"/>
        <v>JPSaga</v>
      </c>
    </row>
    <row r="2547">
      <c r="A2547" s="0" t="s">
        <v>10153</v>
      </c>
      <c r="B2547" s="0" t="s">
        <v>10154</v>
      </c>
      <c r="C2547" s="0" t="str">
        <f t="shared" si="39"/>
        <v>JPNagasaki</v>
      </c>
    </row>
    <row r="2548">
      <c r="A2548" s="0" t="s">
        <v>10155</v>
      </c>
      <c r="B2548" s="0" t="s">
        <v>10156</v>
      </c>
      <c r="C2548" s="0" t="str">
        <f t="shared" si="39"/>
        <v>JPKumamoto</v>
      </c>
    </row>
    <row r="2549">
      <c r="A2549" s="0" t="s">
        <v>10157</v>
      </c>
      <c r="B2549" s="0" t="s">
        <v>10158</v>
      </c>
      <c r="C2549" s="0" t="str">
        <f t="shared" si="39"/>
        <v>JPOita</v>
      </c>
    </row>
    <row r="2550">
      <c r="A2550" s="0" t="s">
        <v>10157</v>
      </c>
      <c r="B2550" s="0" t="s">
        <v>1380</v>
      </c>
      <c r="C2550" s="0" t="str">
        <f t="shared" si="39"/>
        <v>JPÔita</v>
      </c>
    </row>
    <row r="2551">
      <c r="A2551" s="0" t="s">
        <v>10159</v>
      </c>
      <c r="B2551" s="0" t="s">
        <v>10160</v>
      </c>
      <c r="C2551" s="0" t="str">
        <f t="shared" si="39"/>
        <v>JPMiyazaki</v>
      </c>
    </row>
    <row r="2552">
      <c r="A2552" s="0" t="s">
        <v>10161</v>
      </c>
      <c r="B2552" s="0" t="s">
        <v>10162</v>
      </c>
      <c r="C2552" s="0" t="str">
        <f t="shared" si="39"/>
        <v>JPKagoshima</v>
      </c>
    </row>
    <row r="2553">
      <c r="A2553" s="0" t="s">
        <v>10161</v>
      </c>
      <c r="B2553" s="0" t="s">
        <v>10163</v>
      </c>
      <c r="C2553" s="0" t="str">
        <f t="shared" si="39"/>
        <v>JPKagosima</v>
      </c>
    </row>
    <row r="2554">
      <c r="A2554" s="0" t="s">
        <v>10164</v>
      </c>
      <c r="B2554" s="0" t="s">
        <v>10165</v>
      </c>
      <c r="C2554" s="0" t="str">
        <f t="shared" si="39"/>
        <v>JPOkinawa</v>
      </c>
    </row>
    <row r="2555">
      <c r="A2555" s="0" t="s">
        <v>10166</v>
      </c>
      <c r="B2555" s="0" t="s">
        <v>10167</v>
      </c>
      <c r="C2555" s="0" t="str">
        <f t="shared" si="39"/>
        <v>KEBaringo</v>
      </c>
    </row>
    <row r="2556">
      <c r="A2556" s="0" t="s">
        <v>10168</v>
      </c>
      <c r="B2556" s="0" t="s">
        <v>10169</v>
      </c>
      <c r="C2556" s="0" t="str">
        <f t="shared" si="39"/>
        <v>KEBomet</v>
      </c>
    </row>
    <row r="2557">
      <c r="A2557" s="0" t="s">
        <v>10170</v>
      </c>
      <c r="B2557" s="0" t="s">
        <v>10171</v>
      </c>
      <c r="C2557" s="0" t="str">
        <f t="shared" si="39"/>
        <v>KEBungoma</v>
      </c>
    </row>
    <row r="2558">
      <c r="A2558" s="0" t="s">
        <v>10172</v>
      </c>
      <c r="B2558" s="0" t="s">
        <v>10173</v>
      </c>
      <c r="C2558" s="0" t="str">
        <f t="shared" si="39"/>
        <v>KEBusia</v>
      </c>
    </row>
    <row r="2559">
      <c r="A2559" s="0" t="s">
        <v>10174</v>
      </c>
      <c r="B2559" s="0" t="s">
        <v>10175</v>
      </c>
      <c r="C2559" s="0" t="str">
        <f t="shared" si="39"/>
        <v>KEElgeyo/Marakwet</v>
      </c>
    </row>
    <row r="2560">
      <c r="A2560" s="0" t="s">
        <v>10176</v>
      </c>
      <c r="B2560" s="0" t="s">
        <v>10177</v>
      </c>
      <c r="C2560" s="0" t="str">
        <f t="shared" si="39"/>
        <v>KEEmbu</v>
      </c>
    </row>
    <row r="2561">
      <c r="A2561" s="0" t="s">
        <v>10178</v>
      </c>
      <c r="B2561" s="0" t="s">
        <v>10179</v>
      </c>
      <c r="C2561" s="0" t="str">
        <f t="shared" si="39"/>
        <v>KEGarissa</v>
      </c>
    </row>
    <row r="2562">
      <c r="A2562" s="0" t="s">
        <v>10180</v>
      </c>
      <c r="B2562" s="0" t="s">
        <v>10181</v>
      </c>
      <c r="C2562" s="0" t="str">
        <f t="shared" si="39"/>
        <v>KEHoma Bay</v>
      </c>
    </row>
    <row r="2563">
      <c r="A2563" s="0" t="s">
        <v>10182</v>
      </c>
      <c r="B2563" s="0" t="s">
        <v>10183</v>
      </c>
      <c r="C2563" s="0" t="str">
        <f ref="C2563:C2626" t="shared" si="40">LEFT(A2563,2)&amp;B2563</f>
        <v>KEIsiolo</v>
      </c>
    </row>
    <row r="2564">
      <c r="A2564" s="0" t="s">
        <v>10184</v>
      </c>
      <c r="B2564" s="0" t="s">
        <v>10185</v>
      </c>
      <c r="C2564" s="0" t="str">
        <f t="shared" si="40"/>
        <v>KEKajiado</v>
      </c>
    </row>
    <row r="2565">
      <c r="A2565" s="0" t="s">
        <v>10186</v>
      </c>
      <c r="B2565" s="0" t="s">
        <v>10187</v>
      </c>
      <c r="C2565" s="0" t="str">
        <f t="shared" si="40"/>
        <v>KEKakamega</v>
      </c>
    </row>
    <row r="2566">
      <c r="A2566" s="0" t="s">
        <v>10188</v>
      </c>
      <c r="B2566" s="0" t="s">
        <v>10189</v>
      </c>
      <c r="C2566" s="0" t="str">
        <f t="shared" si="40"/>
        <v>KEKericho</v>
      </c>
    </row>
    <row r="2567">
      <c r="A2567" s="0" t="s">
        <v>10190</v>
      </c>
      <c r="B2567" s="0" t="s">
        <v>10191</v>
      </c>
      <c r="C2567" s="0" t="str">
        <f t="shared" si="40"/>
        <v>KEKiambu</v>
      </c>
    </row>
    <row r="2568">
      <c r="A2568" s="0" t="s">
        <v>10192</v>
      </c>
      <c r="B2568" s="0" t="s">
        <v>10193</v>
      </c>
      <c r="C2568" s="0" t="str">
        <f t="shared" si="40"/>
        <v>KEKilifi</v>
      </c>
    </row>
    <row r="2569">
      <c r="A2569" s="0" t="s">
        <v>10194</v>
      </c>
      <c r="B2569" s="0" t="s">
        <v>10195</v>
      </c>
      <c r="C2569" s="0" t="str">
        <f t="shared" si="40"/>
        <v>KEKirinyaga</v>
      </c>
    </row>
    <row r="2570">
      <c r="A2570" s="0" t="s">
        <v>10196</v>
      </c>
      <c r="B2570" s="0" t="s">
        <v>10197</v>
      </c>
      <c r="C2570" s="0" t="str">
        <f t="shared" si="40"/>
        <v>KEKisii</v>
      </c>
    </row>
    <row r="2571">
      <c r="A2571" s="0" t="s">
        <v>10198</v>
      </c>
      <c r="B2571" s="0" t="s">
        <v>10199</v>
      </c>
      <c r="C2571" s="0" t="str">
        <f t="shared" si="40"/>
        <v>KEKisumu</v>
      </c>
    </row>
    <row r="2572">
      <c r="A2572" s="0" t="s">
        <v>10200</v>
      </c>
      <c r="B2572" s="0" t="s">
        <v>10201</v>
      </c>
      <c r="C2572" s="0" t="str">
        <f t="shared" si="40"/>
        <v>KEKitui</v>
      </c>
    </row>
    <row r="2573">
      <c r="A2573" s="0" t="s">
        <v>10202</v>
      </c>
      <c r="B2573" s="0" t="s">
        <v>10203</v>
      </c>
      <c r="C2573" s="0" t="str">
        <f t="shared" si="40"/>
        <v>KEKwale</v>
      </c>
    </row>
    <row r="2574">
      <c r="A2574" s="0" t="s">
        <v>10204</v>
      </c>
      <c r="B2574" s="0" t="s">
        <v>10205</v>
      </c>
      <c r="C2574" s="0" t="str">
        <f t="shared" si="40"/>
        <v>KELaikipia</v>
      </c>
    </row>
    <row r="2575">
      <c r="A2575" s="0" t="s">
        <v>10206</v>
      </c>
      <c r="B2575" s="0" t="s">
        <v>10207</v>
      </c>
      <c r="C2575" s="0" t="str">
        <f t="shared" si="40"/>
        <v>KELamu</v>
      </c>
    </row>
    <row r="2576">
      <c r="A2576" s="0" t="s">
        <v>10208</v>
      </c>
      <c r="B2576" s="0" t="s">
        <v>10209</v>
      </c>
      <c r="C2576" s="0" t="str">
        <f t="shared" si="40"/>
        <v>KEMachakos</v>
      </c>
    </row>
    <row r="2577">
      <c r="A2577" s="0" t="s">
        <v>10210</v>
      </c>
      <c r="B2577" s="0" t="s">
        <v>10211</v>
      </c>
      <c r="C2577" s="0" t="str">
        <f t="shared" si="40"/>
        <v>KEMakueni</v>
      </c>
    </row>
    <row r="2578">
      <c r="A2578" s="0" t="s">
        <v>10212</v>
      </c>
      <c r="B2578" s="0" t="s">
        <v>10213</v>
      </c>
      <c r="C2578" s="0" t="str">
        <f t="shared" si="40"/>
        <v>KEMandera</v>
      </c>
    </row>
    <row r="2579">
      <c r="A2579" s="0" t="s">
        <v>10214</v>
      </c>
      <c r="B2579" s="0" t="s">
        <v>10215</v>
      </c>
      <c r="C2579" s="0" t="str">
        <f t="shared" si="40"/>
        <v>KEMarsabit</v>
      </c>
    </row>
    <row r="2580">
      <c r="A2580" s="0" t="s">
        <v>10216</v>
      </c>
      <c r="B2580" s="0" t="s">
        <v>10217</v>
      </c>
      <c r="C2580" s="0" t="str">
        <f t="shared" si="40"/>
        <v>KEMeru</v>
      </c>
    </row>
    <row r="2581">
      <c r="A2581" s="0" t="s">
        <v>10218</v>
      </c>
      <c r="B2581" s="0" t="s">
        <v>10219</v>
      </c>
      <c r="C2581" s="0" t="str">
        <f t="shared" si="40"/>
        <v>KEMigori</v>
      </c>
    </row>
    <row r="2582">
      <c r="A2582" s="0" t="s">
        <v>10220</v>
      </c>
      <c r="B2582" s="0" t="s">
        <v>10221</v>
      </c>
      <c r="C2582" s="0" t="str">
        <f t="shared" si="40"/>
        <v>KEMombasa</v>
      </c>
    </row>
    <row r="2583">
      <c r="A2583" s="0" t="s">
        <v>10222</v>
      </c>
      <c r="B2583" s="0" t="s">
        <v>10223</v>
      </c>
      <c r="C2583" s="0" t="str">
        <f t="shared" si="40"/>
        <v>KEMurang'a</v>
      </c>
    </row>
    <row r="2584">
      <c r="A2584" s="0" t="s">
        <v>10224</v>
      </c>
      <c r="B2584" s="0" t="s">
        <v>10225</v>
      </c>
      <c r="C2584" s="0" t="str">
        <f t="shared" si="40"/>
        <v>KENairobi City</v>
      </c>
    </row>
    <row r="2585">
      <c r="A2585" s="0" t="s">
        <v>10226</v>
      </c>
      <c r="B2585" s="0" t="s">
        <v>10227</v>
      </c>
      <c r="C2585" s="0" t="str">
        <f t="shared" si="40"/>
        <v>KENakuru</v>
      </c>
    </row>
    <row r="2586">
      <c r="A2586" s="0" t="s">
        <v>10228</v>
      </c>
      <c r="B2586" s="0" t="s">
        <v>10229</v>
      </c>
      <c r="C2586" s="0" t="str">
        <f t="shared" si="40"/>
        <v>KENandi</v>
      </c>
    </row>
    <row r="2587">
      <c r="A2587" s="0" t="s">
        <v>10230</v>
      </c>
      <c r="B2587" s="0" t="s">
        <v>10231</v>
      </c>
      <c r="C2587" s="0" t="str">
        <f t="shared" si="40"/>
        <v>KENarok</v>
      </c>
    </row>
    <row r="2588">
      <c r="A2588" s="0" t="s">
        <v>10232</v>
      </c>
      <c r="B2588" s="0" t="s">
        <v>10233</v>
      </c>
      <c r="C2588" s="0" t="str">
        <f t="shared" si="40"/>
        <v>KENyamira</v>
      </c>
    </row>
    <row r="2589">
      <c r="A2589" s="0" t="s">
        <v>10234</v>
      </c>
      <c r="B2589" s="0" t="s">
        <v>10235</v>
      </c>
      <c r="C2589" s="0" t="str">
        <f t="shared" si="40"/>
        <v>KENyandarua</v>
      </c>
    </row>
    <row r="2590">
      <c r="A2590" s="0" t="s">
        <v>10236</v>
      </c>
      <c r="B2590" s="0" t="s">
        <v>10237</v>
      </c>
      <c r="C2590" s="0" t="str">
        <f t="shared" si="40"/>
        <v>KENyeri</v>
      </c>
    </row>
    <row r="2591">
      <c r="A2591" s="0" t="s">
        <v>10238</v>
      </c>
      <c r="B2591" s="0" t="s">
        <v>10239</v>
      </c>
      <c r="C2591" s="0" t="str">
        <f t="shared" si="40"/>
        <v>KESamburu</v>
      </c>
    </row>
    <row r="2592">
      <c r="A2592" s="0" t="s">
        <v>10240</v>
      </c>
      <c r="B2592" s="0" t="s">
        <v>10241</v>
      </c>
      <c r="C2592" s="0" t="str">
        <f t="shared" si="40"/>
        <v>KESiaya</v>
      </c>
    </row>
    <row r="2593">
      <c r="A2593" s="0" t="s">
        <v>10242</v>
      </c>
      <c r="B2593" s="0" t="s">
        <v>10243</v>
      </c>
      <c r="C2593" s="0" t="str">
        <f t="shared" si="40"/>
        <v>KETaita/Taveta</v>
      </c>
    </row>
    <row r="2594">
      <c r="A2594" s="0" t="s">
        <v>10244</v>
      </c>
      <c r="B2594" s="0" t="s">
        <v>10245</v>
      </c>
      <c r="C2594" s="0" t="str">
        <f t="shared" si="40"/>
        <v>KETana River</v>
      </c>
    </row>
    <row r="2595">
      <c r="A2595" s="0" t="s">
        <v>10246</v>
      </c>
      <c r="B2595" s="0" t="s">
        <v>10247</v>
      </c>
      <c r="C2595" s="0" t="str">
        <f t="shared" si="40"/>
        <v>KETharaka-Nithi</v>
      </c>
    </row>
    <row r="2596">
      <c r="A2596" s="0" t="s">
        <v>10248</v>
      </c>
      <c r="B2596" s="0" t="s">
        <v>10249</v>
      </c>
      <c r="C2596" s="0" t="str">
        <f t="shared" si="40"/>
        <v>KETrans Nzoia</v>
      </c>
    </row>
    <row r="2597">
      <c r="A2597" s="0" t="s">
        <v>10250</v>
      </c>
      <c r="B2597" s="0" t="s">
        <v>10251</v>
      </c>
      <c r="C2597" s="0" t="str">
        <f t="shared" si="40"/>
        <v>KETurkana</v>
      </c>
    </row>
    <row r="2598">
      <c r="A2598" s="0" t="s">
        <v>10252</v>
      </c>
      <c r="B2598" s="0" t="s">
        <v>10253</v>
      </c>
      <c r="C2598" s="0" t="str">
        <f t="shared" si="40"/>
        <v>KEUasin Gishu</v>
      </c>
    </row>
    <row r="2599">
      <c r="A2599" s="0" t="s">
        <v>10254</v>
      </c>
      <c r="B2599" s="0" t="s">
        <v>10255</v>
      </c>
      <c r="C2599" s="0" t="str">
        <f t="shared" si="40"/>
        <v>KEVihiga</v>
      </c>
    </row>
    <row r="2600">
      <c r="A2600" s="0" t="s">
        <v>10256</v>
      </c>
      <c r="B2600" s="0" t="s">
        <v>10257</v>
      </c>
      <c r="C2600" s="0" t="str">
        <f t="shared" si="40"/>
        <v>KEWajir</v>
      </c>
    </row>
    <row r="2601">
      <c r="A2601" s="0" t="s">
        <v>10258</v>
      </c>
      <c r="B2601" s="0" t="s">
        <v>10259</v>
      </c>
      <c r="C2601" s="0" t="str">
        <f t="shared" si="40"/>
        <v>KEWest Pokot</v>
      </c>
    </row>
    <row r="2602">
      <c r="A2602" s="0" t="s">
        <v>10260</v>
      </c>
      <c r="B2602" s="0" t="s">
        <v>1407</v>
      </c>
      <c r="C2602" s="0" t="str">
        <f t="shared" si="40"/>
        <v>KGBishkek</v>
      </c>
    </row>
    <row r="2603">
      <c r="A2603" s="0" t="s">
        <v>10260</v>
      </c>
      <c r="B2603" s="0" t="s">
        <v>10261</v>
      </c>
      <c r="C2603" s="0" t="str">
        <f t="shared" si="40"/>
        <v>KGGorod Biškek</v>
      </c>
    </row>
    <row r="2604">
      <c r="A2604" s="0" t="s">
        <v>10260</v>
      </c>
      <c r="B2604" s="0" t="s">
        <v>10262</v>
      </c>
      <c r="C2604" s="0" t="str">
        <f t="shared" si="40"/>
        <v>KGGorod Bishkek</v>
      </c>
    </row>
    <row r="2605">
      <c r="A2605" s="0" t="s">
        <v>10263</v>
      </c>
      <c r="B2605" s="0" t="s">
        <v>10264</v>
      </c>
      <c r="C2605" s="0" t="str">
        <f t="shared" si="40"/>
        <v>KGOsh</v>
      </c>
    </row>
    <row r="2606">
      <c r="A2606" s="0" t="s">
        <v>10263</v>
      </c>
      <c r="B2606" s="0" t="s">
        <v>10265</v>
      </c>
      <c r="C2606" s="0" t="str">
        <f t="shared" si="40"/>
        <v>KGGorod Osh</v>
      </c>
    </row>
    <row r="2607">
      <c r="A2607" s="0" t="s">
        <v>10263</v>
      </c>
      <c r="B2607" s="0" t="s">
        <v>10266</v>
      </c>
      <c r="C2607" s="0" t="str">
        <f t="shared" si="40"/>
        <v>KGGorod Oš</v>
      </c>
    </row>
    <row r="2608">
      <c r="A2608" s="0" t="s">
        <v>10267</v>
      </c>
      <c r="B2608" s="0" t="s">
        <v>10268</v>
      </c>
      <c r="C2608" s="0" t="str">
        <f t="shared" si="40"/>
        <v>KGBatken</v>
      </c>
    </row>
    <row r="2609">
      <c r="A2609" s="0" t="s">
        <v>10267</v>
      </c>
      <c r="B2609" s="0" t="s">
        <v>10269</v>
      </c>
      <c r="C2609" s="0" t="str">
        <f t="shared" si="40"/>
        <v>KGBatkenskaya oblast'</v>
      </c>
    </row>
    <row r="2610">
      <c r="A2610" s="0" t="s">
        <v>10267</v>
      </c>
      <c r="B2610" s="0" t="s">
        <v>10270</v>
      </c>
      <c r="C2610" s="0" t="str">
        <f t="shared" si="40"/>
        <v>KGBatkenskaja oblast'</v>
      </c>
    </row>
    <row r="2611">
      <c r="A2611" s="0" t="s">
        <v>10271</v>
      </c>
      <c r="B2611" s="0" t="s">
        <v>1408</v>
      </c>
      <c r="C2611" s="0" t="str">
        <f t="shared" si="40"/>
        <v>KGChüy</v>
      </c>
    </row>
    <row r="2612">
      <c r="A2612" s="0" t="s">
        <v>10271</v>
      </c>
      <c r="B2612" s="0" t="s">
        <v>10272</v>
      </c>
      <c r="C2612" s="0" t="str">
        <f t="shared" si="40"/>
        <v>KGČujskaja oblast'</v>
      </c>
    </row>
    <row r="2613">
      <c r="A2613" s="0" t="s">
        <v>10271</v>
      </c>
      <c r="B2613" s="0" t="s">
        <v>10273</v>
      </c>
      <c r="C2613" s="0" t="str">
        <f t="shared" si="40"/>
        <v>KGChuyskaya oblast'</v>
      </c>
    </row>
    <row r="2614">
      <c r="A2614" s="0" t="s">
        <v>10274</v>
      </c>
      <c r="B2614" s="0" t="s">
        <v>10275</v>
      </c>
      <c r="C2614" s="0" t="str">
        <f t="shared" si="40"/>
        <v>KGJalal-Abad</v>
      </c>
    </row>
    <row r="2615">
      <c r="A2615" s="0" t="s">
        <v>10274</v>
      </c>
      <c r="B2615" s="0" t="s">
        <v>10276</v>
      </c>
      <c r="C2615" s="0" t="str">
        <f t="shared" si="40"/>
        <v>KGDžalal-Abadskaja oblast'</v>
      </c>
    </row>
    <row r="2616">
      <c r="A2616" s="0" t="s">
        <v>10274</v>
      </c>
      <c r="B2616" s="0" t="s">
        <v>10277</v>
      </c>
      <c r="C2616" s="0" t="str">
        <f t="shared" si="40"/>
        <v>KGDzhalal-Abadskaya oblast'</v>
      </c>
    </row>
    <row r="2617">
      <c r="A2617" s="0" t="s">
        <v>10278</v>
      </c>
      <c r="B2617" s="0" t="s">
        <v>10279</v>
      </c>
      <c r="C2617" s="0" t="str">
        <f t="shared" si="40"/>
        <v>KGNaryn</v>
      </c>
    </row>
    <row r="2618">
      <c r="A2618" s="0" t="s">
        <v>10278</v>
      </c>
      <c r="B2618" s="0" t="s">
        <v>10280</v>
      </c>
      <c r="C2618" s="0" t="str">
        <f t="shared" si="40"/>
        <v>KGNarynskaja oblast'</v>
      </c>
    </row>
    <row r="2619">
      <c r="A2619" s="0" t="s">
        <v>10278</v>
      </c>
      <c r="B2619" s="0" t="s">
        <v>10281</v>
      </c>
      <c r="C2619" s="0" t="str">
        <f t="shared" si="40"/>
        <v>KGNarynskaya oblast'</v>
      </c>
    </row>
    <row r="2620">
      <c r="A2620" s="0" t="s">
        <v>10282</v>
      </c>
      <c r="B2620" s="0" t="s">
        <v>10264</v>
      </c>
      <c r="C2620" s="0" t="str">
        <f t="shared" si="40"/>
        <v>KGOsh</v>
      </c>
    </row>
    <row r="2621">
      <c r="A2621" s="0" t="s">
        <v>10282</v>
      </c>
      <c r="B2621" s="0" t="s">
        <v>10283</v>
      </c>
      <c r="C2621" s="0" t="str">
        <f t="shared" si="40"/>
        <v>KGOšskaja oblast'</v>
      </c>
    </row>
    <row r="2622">
      <c r="A2622" s="0" t="s">
        <v>10282</v>
      </c>
      <c r="B2622" s="0" t="s">
        <v>10284</v>
      </c>
      <c r="C2622" s="0" t="str">
        <f t="shared" si="40"/>
        <v>KGOshskaya oblast'</v>
      </c>
    </row>
    <row r="2623">
      <c r="A2623" s="0" t="s">
        <v>10285</v>
      </c>
      <c r="B2623" s="0" t="s">
        <v>10286</v>
      </c>
      <c r="C2623" s="0" t="str">
        <f t="shared" si="40"/>
        <v>KGTalas</v>
      </c>
    </row>
    <row r="2624">
      <c r="A2624" s="0" t="s">
        <v>10285</v>
      </c>
      <c r="B2624" s="0" t="s">
        <v>10287</v>
      </c>
      <c r="C2624" s="0" t="str">
        <f t="shared" si="40"/>
        <v>KGTalasskaja oblast'</v>
      </c>
    </row>
    <row r="2625">
      <c r="A2625" s="0" t="s">
        <v>10285</v>
      </c>
      <c r="B2625" s="0" t="s">
        <v>10288</v>
      </c>
      <c r="C2625" s="0" t="str">
        <f t="shared" si="40"/>
        <v>KGTalasskaya oblast'</v>
      </c>
    </row>
    <row r="2626">
      <c r="A2626" s="0" t="s">
        <v>10289</v>
      </c>
      <c r="B2626" s="0" t="s">
        <v>10290</v>
      </c>
      <c r="C2626" s="0" t="str">
        <f t="shared" si="40"/>
        <v>KGYsyk-Köl</v>
      </c>
    </row>
    <row r="2627">
      <c r="A2627" s="0" t="s">
        <v>10289</v>
      </c>
      <c r="B2627" s="0" t="s">
        <v>10291</v>
      </c>
      <c r="C2627" s="0" t="str">
        <f ref="C2627:C2690" t="shared" si="41">LEFT(A2627,2)&amp;B2627</f>
        <v>KGIssyk-Kul'skaya oblast'</v>
      </c>
    </row>
    <row r="2628">
      <c r="A2628" s="0" t="s">
        <v>10289</v>
      </c>
      <c r="B2628" s="0" t="s">
        <v>10292</v>
      </c>
      <c r="C2628" s="0" t="str">
        <f t="shared" si="41"/>
        <v>KGIssyk-Kul'skaja oblast'</v>
      </c>
    </row>
    <row r="2629">
      <c r="A2629" s="0" t="s">
        <v>10293</v>
      </c>
      <c r="B2629" s="0" t="s">
        <v>10294</v>
      </c>
      <c r="C2629" s="0" t="str">
        <f t="shared" si="41"/>
        <v>KHPhnum Pénh</v>
      </c>
    </row>
    <row r="2630">
      <c r="A2630" s="0" t="s">
        <v>10293</v>
      </c>
      <c r="B2630" s="0" t="s">
        <v>10295</v>
      </c>
      <c r="C2630" s="0" t="str">
        <f t="shared" si="41"/>
        <v>KHPhnom Penh</v>
      </c>
    </row>
    <row r="2631">
      <c r="A2631" s="0" t="s">
        <v>10296</v>
      </c>
      <c r="B2631" s="0" t="s">
        <v>10297</v>
      </c>
      <c r="C2631" s="0" t="str">
        <f t="shared" si="41"/>
        <v>KHBanteay Mean Chey</v>
      </c>
    </row>
    <row r="2632">
      <c r="A2632" s="0" t="s">
        <v>10296</v>
      </c>
      <c r="B2632" s="0" t="s">
        <v>10298</v>
      </c>
      <c r="C2632" s="0" t="str">
        <f t="shared" si="41"/>
        <v>KHBântéay Méanchey</v>
      </c>
    </row>
    <row r="2633">
      <c r="A2633" s="0" t="s">
        <v>10299</v>
      </c>
      <c r="B2633" s="0" t="s">
        <v>10300</v>
      </c>
      <c r="C2633" s="0" t="str">
        <f t="shared" si="41"/>
        <v>KHKrâchéh</v>
      </c>
    </row>
    <row r="2634">
      <c r="A2634" s="0" t="s">
        <v>10299</v>
      </c>
      <c r="B2634" s="0" t="s">
        <v>10301</v>
      </c>
      <c r="C2634" s="0" t="str">
        <f t="shared" si="41"/>
        <v>KHKracheh</v>
      </c>
    </row>
    <row r="2635">
      <c r="A2635" s="0" t="s">
        <v>10302</v>
      </c>
      <c r="B2635" s="0" t="s">
        <v>10303</v>
      </c>
      <c r="C2635" s="0" t="str">
        <f t="shared" si="41"/>
        <v>KHMôndól Kiri</v>
      </c>
    </row>
    <row r="2636">
      <c r="A2636" s="0" t="s">
        <v>10302</v>
      </c>
      <c r="B2636" s="0" t="s">
        <v>10304</v>
      </c>
      <c r="C2636" s="0" t="str">
        <f t="shared" si="41"/>
        <v>KHMondol Kiri</v>
      </c>
    </row>
    <row r="2637">
      <c r="A2637" s="0" t="s">
        <v>10305</v>
      </c>
      <c r="B2637" s="0" t="s">
        <v>10306</v>
      </c>
      <c r="C2637" s="0" t="str">
        <f t="shared" si="41"/>
        <v>KHPreăh Vihéar</v>
      </c>
    </row>
    <row r="2638">
      <c r="A2638" s="0" t="s">
        <v>10305</v>
      </c>
      <c r="B2638" s="0" t="s">
        <v>10307</v>
      </c>
      <c r="C2638" s="0" t="str">
        <f t="shared" si="41"/>
        <v>KHPreah Vihear</v>
      </c>
    </row>
    <row r="2639">
      <c r="A2639" s="0" t="s">
        <v>10308</v>
      </c>
      <c r="B2639" s="0" t="s">
        <v>10309</v>
      </c>
      <c r="C2639" s="0" t="str">
        <f t="shared" si="41"/>
        <v>KHPrey Vêng</v>
      </c>
    </row>
    <row r="2640">
      <c r="A2640" s="0" t="s">
        <v>10308</v>
      </c>
      <c r="B2640" s="0" t="s">
        <v>10310</v>
      </c>
      <c r="C2640" s="0" t="str">
        <f t="shared" si="41"/>
        <v>KHPrey Veaeng</v>
      </c>
    </row>
    <row r="2641">
      <c r="A2641" s="0" t="s">
        <v>10311</v>
      </c>
      <c r="B2641" s="0" t="s">
        <v>10312</v>
      </c>
      <c r="C2641" s="0" t="str">
        <f t="shared" si="41"/>
        <v>KHPoŭthĭsăt</v>
      </c>
    </row>
    <row r="2642">
      <c r="A2642" s="0" t="s">
        <v>10311</v>
      </c>
      <c r="B2642" s="0" t="s">
        <v>10313</v>
      </c>
      <c r="C2642" s="0" t="str">
        <f t="shared" si="41"/>
        <v>KHPousaat</v>
      </c>
    </row>
    <row r="2643">
      <c r="A2643" s="0" t="s">
        <v>10314</v>
      </c>
      <c r="B2643" s="0" t="s">
        <v>10315</v>
      </c>
      <c r="C2643" s="0" t="str">
        <f t="shared" si="41"/>
        <v>KHRotanak Kiri</v>
      </c>
    </row>
    <row r="2644">
      <c r="A2644" s="0" t="s">
        <v>10314</v>
      </c>
      <c r="B2644" s="0" t="s">
        <v>10316</v>
      </c>
      <c r="C2644" s="0" t="str">
        <f t="shared" si="41"/>
        <v>KHRôtânôkiri</v>
      </c>
    </row>
    <row r="2645">
      <c r="A2645" s="0" t="s">
        <v>10317</v>
      </c>
      <c r="B2645" s="0" t="s">
        <v>10318</v>
      </c>
      <c r="C2645" s="0" t="str">
        <f t="shared" si="41"/>
        <v>KHSiem Reab</v>
      </c>
    </row>
    <row r="2646">
      <c r="A2646" s="0" t="s">
        <v>10317</v>
      </c>
      <c r="B2646" s="0" t="s">
        <v>10319</v>
      </c>
      <c r="C2646" s="0" t="str">
        <f t="shared" si="41"/>
        <v>KHSiĕmréab</v>
      </c>
    </row>
    <row r="2647">
      <c r="A2647" s="0" t="s">
        <v>10320</v>
      </c>
      <c r="B2647" s="0" t="s">
        <v>10321</v>
      </c>
      <c r="C2647" s="0" t="str">
        <f t="shared" si="41"/>
        <v>KHPreăh Sihanouk</v>
      </c>
    </row>
    <row r="2648">
      <c r="A2648" s="0" t="s">
        <v>10320</v>
      </c>
      <c r="B2648" s="0" t="s">
        <v>10322</v>
      </c>
      <c r="C2648" s="0" t="str">
        <f t="shared" si="41"/>
        <v>KHPreah Sihanouk</v>
      </c>
    </row>
    <row r="2649">
      <c r="A2649" s="0" t="s">
        <v>10323</v>
      </c>
      <c r="B2649" s="0" t="s">
        <v>10324</v>
      </c>
      <c r="C2649" s="0" t="str">
        <f t="shared" si="41"/>
        <v>KHStoĕng Trêng</v>
      </c>
    </row>
    <row r="2650">
      <c r="A2650" s="0" t="s">
        <v>10323</v>
      </c>
      <c r="B2650" s="0" t="s">
        <v>10325</v>
      </c>
      <c r="C2650" s="0" t="str">
        <f t="shared" si="41"/>
        <v>KHStueng Traeng</v>
      </c>
    </row>
    <row r="2651">
      <c r="A2651" s="0" t="s">
        <v>10326</v>
      </c>
      <c r="B2651" s="0" t="s">
        <v>10327</v>
      </c>
      <c r="C2651" s="0" t="str">
        <f t="shared" si="41"/>
        <v>KHBaat Dambang</v>
      </c>
    </row>
    <row r="2652">
      <c r="A2652" s="0" t="s">
        <v>10326</v>
      </c>
      <c r="B2652" s="0" t="s">
        <v>10328</v>
      </c>
      <c r="C2652" s="0" t="str">
        <f t="shared" si="41"/>
        <v>KHBătdâmbâng</v>
      </c>
    </row>
    <row r="2653">
      <c r="A2653" s="0" t="s">
        <v>10329</v>
      </c>
      <c r="B2653" s="0" t="s">
        <v>10330</v>
      </c>
      <c r="C2653" s="0" t="str">
        <f t="shared" si="41"/>
        <v>KHSvay Riĕng</v>
      </c>
    </row>
    <row r="2654">
      <c r="A2654" s="0" t="s">
        <v>10329</v>
      </c>
      <c r="B2654" s="0" t="s">
        <v>10331</v>
      </c>
      <c r="C2654" s="0" t="str">
        <f t="shared" si="41"/>
        <v>KHSvaay Rieng</v>
      </c>
    </row>
    <row r="2655">
      <c r="A2655" s="0" t="s">
        <v>10332</v>
      </c>
      <c r="B2655" s="0" t="s">
        <v>10333</v>
      </c>
      <c r="C2655" s="0" t="str">
        <f t="shared" si="41"/>
        <v>KHTaakaev</v>
      </c>
    </row>
    <row r="2656">
      <c r="A2656" s="0" t="s">
        <v>10332</v>
      </c>
      <c r="B2656" s="0" t="s">
        <v>10334</v>
      </c>
      <c r="C2656" s="0" t="str">
        <f t="shared" si="41"/>
        <v>KHTakêv</v>
      </c>
    </row>
    <row r="2657">
      <c r="A2657" s="0" t="s">
        <v>10335</v>
      </c>
      <c r="B2657" s="0" t="s">
        <v>10336</v>
      </c>
      <c r="C2657" s="0" t="str">
        <f t="shared" si="41"/>
        <v>KHŎtdâr Méanchey</v>
      </c>
    </row>
    <row r="2658">
      <c r="A2658" s="0" t="s">
        <v>10335</v>
      </c>
      <c r="B2658" s="0" t="s">
        <v>10337</v>
      </c>
      <c r="C2658" s="0" t="str">
        <f t="shared" si="41"/>
        <v>KHOtdar Mean Chey</v>
      </c>
    </row>
    <row r="2659">
      <c r="A2659" s="0" t="s">
        <v>10338</v>
      </c>
      <c r="B2659" s="0" t="s">
        <v>10339</v>
      </c>
      <c r="C2659" s="0" t="str">
        <f t="shared" si="41"/>
        <v>KHKaeb</v>
      </c>
    </row>
    <row r="2660">
      <c r="A2660" s="0" t="s">
        <v>10338</v>
      </c>
      <c r="B2660" s="0" t="s">
        <v>10340</v>
      </c>
      <c r="C2660" s="0" t="str">
        <f t="shared" si="41"/>
        <v>KHKêb</v>
      </c>
    </row>
    <row r="2661">
      <c r="A2661" s="0" t="s">
        <v>10341</v>
      </c>
      <c r="B2661" s="0" t="s">
        <v>10342</v>
      </c>
      <c r="C2661" s="0" t="str">
        <f t="shared" si="41"/>
        <v>KHPailĭn</v>
      </c>
    </row>
    <row r="2662">
      <c r="A2662" s="0" t="s">
        <v>10341</v>
      </c>
      <c r="B2662" s="0" t="s">
        <v>10343</v>
      </c>
      <c r="C2662" s="0" t="str">
        <f t="shared" si="41"/>
        <v>KHPailin</v>
      </c>
    </row>
    <row r="2663">
      <c r="A2663" s="0" t="s">
        <v>10344</v>
      </c>
      <c r="B2663" s="0" t="s">
        <v>10345</v>
      </c>
      <c r="C2663" s="0" t="str">
        <f t="shared" si="41"/>
        <v>KHTbong Khmum</v>
      </c>
    </row>
    <row r="2664">
      <c r="A2664" s="0" t="s">
        <v>10344</v>
      </c>
      <c r="B2664" s="0" t="s">
        <v>10346</v>
      </c>
      <c r="C2664" s="0" t="str">
        <f t="shared" si="41"/>
        <v>KHTbong Khmŭm</v>
      </c>
    </row>
    <row r="2665">
      <c r="A2665" s="0" t="s">
        <v>10347</v>
      </c>
      <c r="B2665" s="0" t="s">
        <v>10348</v>
      </c>
      <c r="C2665" s="0" t="str">
        <f t="shared" si="41"/>
        <v>KHKampong Chaam</v>
      </c>
    </row>
    <row r="2666">
      <c r="A2666" s="0" t="s">
        <v>10347</v>
      </c>
      <c r="B2666" s="0" t="s">
        <v>10349</v>
      </c>
      <c r="C2666" s="0" t="str">
        <f t="shared" si="41"/>
        <v>KHKâmpóng Cham</v>
      </c>
    </row>
    <row r="2667">
      <c r="A2667" s="0" t="s">
        <v>10350</v>
      </c>
      <c r="B2667" s="0" t="s">
        <v>10351</v>
      </c>
      <c r="C2667" s="0" t="str">
        <f t="shared" si="41"/>
        <v>KHKampong Chhnang</v>
      </c>
    </row>
    <row r="2668">
      <c r="A2668" s="0" t="s">
        <v>10350</v>
      </c>
      <c r="B2668" s="0" t="s">
        <v>10352</v>
      </c>
      <c r="C2668" s="0" t="str">
        <f t="shared" si="41"/>
        <v>KHKâmpóng Chhnăng</v>
      </c>
    </row>
    <row r="2669">
      <c r="A2669" s="0" t="s">
        <v>10353</v>
      </c>
      <c r="B2669" s="0" t="s">
        <v>10354</v>
      </c>
      <c r="C2669" s="0" t="str">
        <f t="shared" si="41"/>
        <v>KHKampong Spueu</v>
      </c>
    </row>
    <row r="2670">
      <c r="A2670" s="0" t="s">
        <v>10353</v>
      </c>
      <c r="B2670" s="0" t="s">
        <v>10355</v>
      </c>
      <c r="C2670" s="0" t="str">
        <f t="shared" si="41"/>
        <v>KHKâmpóng Spœ</v>
      </c>
    </row>
    <row r="2671">
      <c r="A2671" s="0" t="s">
        <v>10356</v>
      </c>
      <c r="B2671" s="0" t="s">
        <v>10357</v>
      </c>
      <c r="C2671" s="0" t="str">
        <f t="shared" si="41"/>
        <v>KHKâmpóng Thum</v>
      </c>
    </row>
    <row r="2672">
      <c r="A2672" s="0" t="s">
        <v>10356</v>
      </c>
      <c r="B2672" s="0" t="s">
        <v>10358</v>
      </c>
      <c r="C2672" s="0" t="str">
        <f t="shared" si="41"/>
        <v>KHKampong Thum</v>
      </c>
    </row>
    <row r="2673">
      <c r="A2673" s="0" t="s">
        <v>10359</v>
      </c>
      <c r="B2673" s="0" t="s">
        <v>10360</v>
      </c>
      <c r="C2673" s="0" t="str">
        <f t="shared" si="41"/>
        <v>KHKampot</v>
      </c>
    </row>
    <row r="2674">
      <c r="A2674" s="0" t="s">
        <v>10359</v>
      </c>
      <c r="B2674" s="0" t="s">
        <v>10361</v>
      </c>
      <c r="C2674" s="0" t="str">
        <f t="shared" si="41"/>
        <v>KHKâmpôt</v>
      </c>
    </row>
    <row r="2675">
      <c r="A2675" s="0" t="s">
        <v>10362</v>
      </c>
      <c r="B2675" s="0" t="s">
        <v>10363</v>
      </c>
      <c r="C2675" s="0" t="str">
        <f t="shared" si="41"/>
        <v>KHKandaal</v>
      </c>
    </row>
    <row r="2676">
      <c r="A2676" s="0" t="s">
        <v>10362</v>
      </c>
      <c r="B2676" s="0" t="s">
        <v>10364</v>
      </c>
      <c r="C2676" s="0" t="str">
        <f t="shared" si="41"/>
        <v>KHKândal</v>
      </c>
    </row>
    <row r="2677">
      <c r="A2677" s="0" t="s">
        <v>10365</v>
      </c>
      <c r="B2677" s="0" t="s">
        <v>10366</v>
      </c>
      <c r="C2677" s="0" t="str">
        <f t="shared" si="41"/>
        <v>KHKaoh Kong</v>
      </c>
    </row>
    <row r="2678">
      <c r="A2678" s="0" t="s">
        <v>10365</v>
      </c>
      <c r="B2678" s="0" t="s">
        <v>10367</v>
      </c>
      <c r="C2678" s="0" t="str">
        <f t="shared" si="41"/>
        <v>KHKaôh Kŏng</v>
      </c>
    </row>
    <row r="2679">
      <c r="A2679" s="0" t="s">
        <v>10368</v>
      </c>
      <c r="B2679" s="0" t="s">
        <v>10369</v>
      </c>
      <c r="C2679" s="0" t="str">
        <f t="shared" si="41"/>
        <v>KIGilbert Islands</v>
      </c>
    </row>
    <row r="2680">
      <c r="A2680" s="0" t="s">
        <v>10370</v>
      </c>
      <c r="B2680" s="0" t="s">
        <v>10371</v>
      </c>
      <c r="C2680" s="0" t="str">
        <f t="shared" si="41"/>
        <v>KILine Islands</v>
      </c>
    </row>
    <row r="2681">
      <c r="A2681" s="0" t="s">
        <v>10372</v>
      </c>
      <c r="B2681" s="0" t="s">
        <v>10373</v>
      </c>
      <c r="C2681" s="0" t="str">
        <f t="shared" si="41"/>
        <v>KIPhoenix Islands</v>
      </c>
    </row>
    <row r="2682">
      <c r="A2682" s="0" t="s">
        <v>10374</v>
      </c>
      <c r="B2682" s="0" t="s">
        <v>10375</v>
      </c>
      <c r="C2682" s="0" t="str">
        <f t="shared" si="41"/>
        <v>KMNdzuwani</v>
      </c>
    </row>
    <row r="2683">
      <c r="A2683" s="0" t="s">
        <v>10374</v>
      </c>
      <c r="B2683" s="0" t="s">
        <v>10376</v>
      </c>
      <c r="C2683" s="0" t="str">
        <f t="shared" si="41"/>
        <v>KMAnjwān</v>
      </c>
    </row>
    <row r="2684">
      <c r="A2684" s="0" t="s">
        <v>10374</v>
      </c>
      <c r="B2684" s="0" t="s">
        <v>10377</v>
      </c>
      <c r="C2684" s="0" t="str">
        <f t="shared" si="41"/>
        <v>KMAndjouân</v>
      </c>
    </row>
    <row r="2685">
      <c r="A2685" s="0" t="s">
        <v>10374</v>
      </c>
      <c r="B2685" s="0" t="s">
        <v>10378</v>
      </c>
      <c r="C2685" s="0" t="str">
        <f t="shared" si="41"/>
        <v>KMAnjouan</v>
      </c>
    </row>
    <row r="2686">
      <c r="A2686" s="0" t="s">
        <v>10379</v>
      </c>
      <c r="B2686" s="0" t="s">
        <v>10380</v>
      </c>
      <c r="C2686" s="0" t="str">
        <f t="shared" si="41"/>
        <v>KMNgazidja</v>
      </c>
    </row>
    <row r="2687">
      <c r="A2687" s="0" t="s">
        <v>10379</v>
      </c>
      <c r="B2687" s="0" t="s">
        <v>10381</v>
      </c>
      <c r="C2687" s="0" t="str">
        <f t="shared" si="41"/>
        <v>KMAnjazījah</v>
      </c>
    </row>
    <row r="2688">
      <c r="A2688" s="0" t="s">
        <v>10379</v>
      </c>
      <c r="B2688" s="0" t="s">
        <v>10382</v>
      </c>
      <c r="C2688" s="0" t="str">
        <f t="shared" si="41"/>
        <v>KMAndjazîdja</v>
      </c>
    </row>
    <row r="2689">
      <c r="A2689" s="0" t="s">
        <v>10379</v>
      </c>
      <c r="B2689" s="0" t="s">
        <v>10383</v>
      </c>
      <c r="C2689" s="0" t="str">
        <f t="shared" si="41"/>
        <v>KMGrande Comore</v>
      </c>
    </row>
    <row r="2690">
      <c r="A2690" s="0" t="s">
        <v>10384</v>
      </c>
      <c r="B2690" s="0" t="s">
        <v>10385</v>
      </c>
      <c r="C2690" s="0" t="str">
        <f t="shared" si="41"/>
        <v>KMMwali</v>
      </c>
    </row>
    <row r="2691">
      <c r="A2691" s="0" t="s">
        <v>10384</v>
      </c>
      <c r="B2691" s="0" t="s">
        <v>10386</v>
      </c>
      <c r="C2691" s="0" t="str">
        <f ref="C2691:C2754" t="shared" si="42">LEFT(A2691,2)&amp;B2691</f>
        <v>KMMūhīlī</v>
      </c>
    </row>
    <row r="2692">
      <c r="A2692" s="0" t="s">
        <v>10384</v>
      </c>
      <c r="B2692" s="0" t="s">
        <v>10387</v>
      </c>
      <c r="C2692" s="0" t="str">
        <f t="shared" si="42"/>
        <v>KMMoûhîlî</v>
      </c>
    </row>
    <row r="2693">
      <c r="A2693" s="0" t="s">
        <v>10384</v>
      </c>
      <c r="B2693" s="0" t="s">
        <v>10388</v>
      </c>
      <c r="C2693" s="0" t="str">
        <f t="shared" si="42"/>
        <v>KMMohéli</v>
      </c>
    </row>
    <row r="2694">
      <c r="A2694" s="0" t="s">
        <v>10389</v>
      </c>
      <c r="B2694" s="0" t="s">
        <v>10390</v>
      </c>
      <c r="C2694" s="0" t="str">
        <f t="shared" si="42"/>
        <v>KNSaint Kitts</v>
      </c>
    </row>
    <row r="2695">
      <c r="A2695" s="0" t="s">
        <v>10391</v>
      </c>
      <c r="B2695" s="0" t="s">
        <v>10392</v>
      </c>
      <c r="C2695" s="0" t="str">
        <f t="shared" si="42"/>
        <v>KNChrist Church Nichola Town</v>
      </c>
    </row>
    <row r="2696">
      <c r="A2696" s="0" t="s">
        <v>10393</v>
      </c>
      <c r="B2696" s="0" t="s">
        <v>10394</v>
      </c>
      <c r="C2696" s="0" t="str">
        <f t="shared" si="42"/>
        <v>KNSaint Anne Sandy Point</v>
      </c>
    </row>
    <row r="2697">
      <c r="A2697" s="0" t="s">
        <v>10395</v>
      </c>
      <c r="B2697" s="0" t="s">
        <v>10396</v>
      </c>
      <c r="C2697" s="0" t="str">
        <f t="shared" si="42"/>
        <v>KNSaint George Basseterre</v>
      </c>
    </row>
    <row r="2698">
      <c r="A2698" s="0" t="s">
        <v>10397</v>
      </c>
      <c r="B2698" s="0" t="s">
        <v>10398</v>
      </c>
      <c r="C2698" s="0" t="str">
        <f t="shared" si="42"/>
        <v>KNSaint John Capisterre</v>
      </c>
    </row>
    <row r="2699">
      <c r="A2699" s="0" t="s">
        <v>10399</v>
      </c>
      <c r="B2699" s="0" t="s">
        <v>10400</v>
      </c>
      <c r="C2699" s="0" t="str">
        <f t="shared" si="42"/>
        <v>KNSaint Mary Cayon</v>
      </c>
    </row>
    <row r="2700">
      <c r="A2700" s="0" t="s">
        <v>10401</v>
      </c>
      <c r="B2700" s="0" t="s">
        <v>10402</v>
      </c>
      <c r="C2700" s="0" t="str">
        <f t="shared" si="42"/>
        <v>KNSaint Paul Capisterre</v>
      </c>
    </row>
    <row r="2701">
      <c r="A2701" s="0" t="s">
        <v>10403</v>
      </c>
      <c r="B2701" s="0" t="s">
        <v>10404</v>
      </c>
      <c r="C2701" s="0" t="str">
        <f t="shared" si="42"/>
        <v>KNSaint Peter Basseterre</v>
      </c>
    </row>
    <row r="2702">
      <c r="A2702" s="0" t="s">
        <v>10405</v>
      </c>
      <c r="B2702" s="0" t="s">
        <v>10406</v>
      </c>
      <c r="C2702" s="0" t="str">
        <f t="shared" si="42"/>
        <v>KNSaint Thomas Middle Island</v>
      </c>
    </row>
    <row r="2703">
      <c r="A2703" s="0" t="s">
        <v>10407</v>
      </c>
      <c r="B2703" s="0" t="s">
        <v>10408</v>
      </c>
      <c r="C2703" s="0" t="str">
        <f t="shared" si="42"/>
        <v>KNTrinity Palmetto Point</v>
      </c>
    </row>
    <row r="2704">
      <c r="A2704" s="0" t="s">
        <v>10409</v>
      </c>
      <c r="B2704" s="0" t="s">
        <v>10410</v>
      </c>
      <c r="C2704" s="0" t="str">
        <f t="shared" si="42"/>
        <v>KNNevis</v>
      </c>
    </row>
    <row r="2705">
      <c r="A2705" s="0" t="s">
        <v>10411</v>
      </c>
      <c r="B2705" s="0" t="s">
        <v>10412</v>
      </c>
      <c r="C2705" s="0" t="str">
        <f t="shared" si="42"/>
        <v>KNSaint George Gingerland</v>
      </c>
    </row>
    <row r="2706">
      <c r="A2706" s="0" t="s">
        <v>10413</v>
      </c>
      <c r="B2706" s="0" t="s">
        <v>10414</v>
      </c>
      <c r="C2706" s="0" t="str">
        <f t="shared" si="42"/>
        <v>KNSaint James Windward</v>
      </c>
    </row>
    <row r="2707">
      <c r="A2707" s="0" t="s">
        <v>10415</v>
      </c>
      <c r="B2707" s="0" t="s">
        <v>10416</v>
      </c>
      <c r="C2707" s="0" t="str">
        <f t="shared" si="42"/>
        <v>KNSaint John Figtree</v>
      </c>
    </row>
    <row r="2708">
      <c r="A2708" s="0" t="s">
        <v>10417</v>
      </c>
      <c r="B2708" s="0" t="s">
        <v>10418</v>
      </c>
      <c r="C2708" s="0" t="str">
        <f t="shared" si="42"/>
        <v>KNSaint Paul Charlestown</v>
      </c>
    </row>
    <row r="2709">
      <c r="A2709" s="0" t="s">
        <v>10419</v>
      </c>
      <c r="B2709" s="0" t="s">
        <v>10420</v>
      </c>
      <c r="C2709" s="0" t="str">
        <f t="shared" si="42"/>
        <v>KNSaint Thomas Lowland</v>
      </c>
    </row>
    <row r="2710">
      <c r="A2710" s="0" t="s">
        <v>10421</v>
      </c>
      <c r="B2710" s="0" t="s">
        <v>10422</v>
      </c>
      <c r="C2710" s="0" t="str">
        <f t="shared" si="42"/>
        <v>KPRaseon</v>
      </c>
    </row>
    <row r="2711">
      <c r="A2711" s="0" t="s">
        <v>10421</v>
      </c>
      <c r="B2711" s="0" t="s">
        <v>10423</v>
      </c>
      <c r="C2711" s="0" t="str">
        <f t="shared" si="42"/>
        <v>KPRasǒn</v>
      </c>
    </row>
    <row r="2712">
      <c r="A2712" s="0" t="s">
        <v>10424</v>
      </c>
      <c r="B2712" s="0" t="s">
        <v>10425</v>
      </c>
      <c r="C2712" s="0" t="str">
        <f t="shared" si="42"/>
        <v>KPPhyeongannamto</v>
      </c>
    </row>
    <row r="2713">
      <c r="A2713" s="0" t="s">
        <v>10424</v>
      </c>
      <c r="B2713" s="0" t="s">
        <v>10426</v>
      </c>
      <c r="C2713" s="0" t="str">
        <f t="shared" si="42"/>
        <v>KPP'yǒngan-namdo</v>
      </c>
    </row>
    <row r="2714">
      <c r="A2714" s="0" t="s">
        <v>10427</v>
      </c>
      <c r="B2714" s="0" t="s">
        <v>10428</v>
      </c>
      <c r="C2714" s="0" t="str">
        <f t="shared" si="42"/>
        <v>KPP'yǒngan-bukto</v>
      </c>
    </row>
    <row r="2715">
      <c r="A2715" s="0" t="s">
        <v>10427</v>
      </c>
      <c r="B2715" s="0" t="s">
        <v>10429</v>
      </c>
      <c r="C2715" s="0" t="str">
        <f t="shared" si="42"/>
        <v>KPPhyeonganpukto</v>
      </c>
    </row>
    <row r="2716">
      <c r="A2716" s="0" t="s">
        <v>10430</v>
      </c>
      <c r="B2716" s="0" t="s">
        <v>10431</v>
      </c>
      <c r="C2716" s="0" t="str">
        <f t="shared" si="42"/>
        <v>KPChagang-do</v>
      </c>
    </row>
    <row r="2717">
      <c r="A2717" s="0" t="s">
        <v>10430</v>
      </c>
      <c r="B2717" s="0" t="s">
        <v>10432</v>
      </c>
      <c r="C2717" s="0" t="str">
        <f t="shared" si="42"/>
        <v>KPJakangto</v>
      </c>
    </row>
    <row r="2718">
      <c r="A2718" s="0" t="s">
        <v>10433</v>
      </c>
      <c r="B2718" s="0" t="s">
        <v>10434</v>
      </c>
      <c r="C2718" s="0" t="str">
        <f t="shared" si="42"/>
        <v>KPHwanghae-namdo</v>
      </c>
    </row>
    <row r="2719">
      <c r="A2719" s="0" t="s">
        <v>10433</v>
      </c>
      <c r="B2719" s="0" t="s">
        <v>10435</v>
      </c>
      <c r="C2719" s="0" t="str">
        <f t="shared" si="42"/>
        <v>KPHwanghainamto</v>
      </c>
    </row>
    <row r="2720">
      <c r="A2720" s="0" t="s">
        <v>10436</v>
      </c>
      <c r="B2720" s="0" t="s">
        <v>10437</v>
      </c>
      <c r="C2720" s="0" t="str">
        <f t="shared" si="42"/>
        <v>KPHwanghae-bukto</v>
      </c>
    </row>
    <row r="2721">
      <c r="A2721" s="0" t="s">
        <v>10436</v>
      </c>
      <c r="B2721" s="0" t="s">
        <v>10438</v>
      </c>
      <c r="C2721" s="0" t="str">
        <f t="shared" si="42"/>
        <v>KPHwanghaipukto</v>
      </c>
    </row>
    <row r="2722">
      <c r="A2722" s="0" t="s">
        <v>10439</v>
      </c>
      <c r="B2722" s="0" t="s">
        <v>10440</v>
      </c>
      <c r="C2722" s="0" t="str">
        <f t="shared" si="42"/>
        <v>KPKangweonto</v>
      </c>
    </row>
    <row r="2723">
      <c r="A2723" s="0" t="s">
        <v>10439</v>
      </c>
      <c r="B2723" s="0" t="s">
        <v>10441</v>
      </c>
      <c r="C2723" s="0" t="str">
        <f t="shared" si="42"/>
        <v>KPKangwǒn-do</v>
      </c>
    </row>
    <row r="2724">
      <c r="A2724" s="0" t="s">
        <v>10442</v>
      </c>
      <c r="B2724" s="0" t="s">
        <v>10443</v>
      </c>
      <c r="C2724" s="0" t="str">
        <f t="shared" si="42"/>
        <v>KPHamgyǒng-namdo</v>
      </c>
    </row>
    <row r="2725">
      <c r="A2725" s="0" t="s">
        <v>10442</v>
      </c>
      <c r="B2725" s="0" t="s">
        <v>10444</v>
      </c>
      <c r="C2725" s="0" t="str">
        <f t="shared" si="42"/>
        <v>KPHamkyeongnamto</v>
      </c>
    </row>
    <row r="2726">
      <c r="A2726" s="0" t="s">
        <v>10445</v>
      </c>
      <c r="B2726" s="0" t="s">
        <v>10446</v>
      </c>
      <c r="C2726" s="0" t="str">
        <f t="shared" si="42"/>
        <v>KPHamkyeongpukto</v>
      </c>
    </row>
    <row r="2727">
      <c r="A2727" s="0" t="s">
        <v>10445</v>
      </c>
      <c r="B2727" s="0" t="s">
        <v>10447</v>
      </c>
      <c r="C2727" s="0" t="str">
        <f t="shared" si="42"/>
        <v>KPHamgyǒng-bukto</v>
      </c>
    </row>
    <row r="2728">
      <c r="A2728" s="0" t="s">
        <v>10448</v>
      </c>
      <c r="B2728" s="0" t="s">
        <v>10449</v>
      </c>
      <c r="C2728" s="0" t="str">
        <f t="shared" si="42"/>
        <v>KPRyangkangto</v>
      </c>
    </row>
    <row r="2729">
      <c r="A2729" s="0" t="s">
        <v>10448</v>
      </c>
      <c r="B2729" s="0" t="s">
        <v>10450</v>
      </c>
      <c r="C2729" s="0" t="str">
        <f t="shared" si="42"/>
        <v>KPRyanggang-do</v>
      </c>
    </row>
    <row r="2730">
      <c r="A2730" s="0" t="s">
        <v>10451</v>
      </c>
      <c r="B2730" s="0" t="s">
        <v>10452</v>
      </c>
      <c r="C2730" s="0" t="str">
        <f t="shared" si="42"/>
        <v>KPP'yǒngyang</v>
      </c>
    </row>
    <row r="2731">
      <c r="A2731" s="0" t="s">
        <v>10451</v>
      </c>
      <c r="B2731" s="0" t="s">
        <v>10453</v>
      </c>
      <c r="C2731" s="0" t="str">
        <f t="shared" si="42"/>
        <v>KPPhyeongyang</v>
      </c>
    </row>
    <row r="2732">
      <c r="A2732" s="0" t="s">
        <v>10454</v>
      </c>
      <c r="B2732" s="0" t="s">
        <v>10455</v>
      </c>
      <c r="C2732" s="0" t="str">
        <f t="shared" si="42"/>
        <v>KPNamp’o</v>
      </c>
    </row>
    <row r="2733">
      <c r="A2733" s="0" t="s">
        <v>10454</v>
      </c>
      <c r="B2733" s="0" t="s">
        <v>10456</v>
      </c>
      <c r="C2733" s="0" t="str">
        <f t="shared" si="42"/>
        <v>KPNampho</v>
      </c>
    </row>
    <row r="2734">
      <c r="A2734" s="0" t="s">
        <v>10457</v>
      </c>
      <c r="B2734" s="0" t="s">
        <v>1401</v>
      </c>
      <c r="C2734" s="0" t="str">
        <f t="shared" si="42"/>
        <v>KRSeoul-teukbyeolsi</v>
      </c>
    </row>
    <row r="2735">
      <c r="A2735" s="0" t="s">
        <v>10458</v>
      </c>
      <c r="B2735" s="0" t="s">
        <v>10459</v>
      </c>
      <c r="C2735" s="0" t="str">
        <f t="shared" si="42"/>
        <v>KRBusan-gwangyeoksi</v>
      </c>
    </row>
    <row r="2736">
      <c r="A2736" s="0" t="s">
        <v>10460</v>
      </c>
      <c r="B2736" s="0" t="s">
        <v>10461</v>
      </c>
      <c r="C2736" s="0" t="str">
        <f t="shared" si="42"/>
        <v>KRDaegu-gwangyeoksi</v>
      </c>
    </row>
    <row r="2737">
      <c r="A2737" s="0" t="s">
        <v>10462</v>
      </c>
      <c r="B2737" s="0" t="s">
        <v>1337</v>
      </c>
      <c r="C2737" s="0" t="str">
        <f t="shared" si="42"/>
        <v>KRIncheon-gwangyeoksi</v>
      </c>
    </row>
    <row r="2738">
      <c r="A2738" s="0" t="s">
        <v>10463</v>
      </c>
      <c r="B2738" s="0" t="s">
        <v>10464</v>
      </c>
      <c r="C2738" s="0" t="str">
        <f t="shared" si="42"/>
        <v>KRGwangju-gwangyeoksi</v>
      </c>
    </row>
    <row r="2739">
      <c r="A2739" s="0" t="s">
        <v>10465</v>
      </c>
      <c r="B2739" s="0" t="s">
        <v>10466</v>
      </c>
      <c r="C2739" s="0" t="str">
        <f t="shared" si="42"/>
        <v>KRDaejeon-gwangyeoksi</v>
      </c>
    </row>
    <row r="2740">
      <c r="A2740" s="0" t="s">
        <v>10467</v>
      </c>
      <c r="B2740" s="0" t="s">
        <v>1421</v>
      </c>
      <c r="C2740" s="0" t="str">
        <f t="shared" si="42"/>
        <v>KRUlsan-gwangyeoksi</v>
      </c>
    </row>
    <row r="2741">
      <c r="A2741" s="0" t="s">
        <v>10468</v>
      </c>
      <c r="B2741" s="0" t="s">
        <v>1275</v>
      </c>
      <c r="C2741" s="0" t="str">
        <f t="shared" si="42"/>
        <v>KRGyeonggi-do</v>
      </c>
    </row>
    <row r="2742">
      <c r="A2742" s="0" t="s">
        <v>10469</v>
      </c>
      <c r="B2742" s="0" t="s">
        <v>10470</v>
      </c>
      <c r="C2742" s="0" t="str">
        <f t="shared" si="42"/>
        <v>KRGangwon-do</v>
      </c>
    </row>
    <row r="2743">
      <c r="A2743" s="0" t="s">
        <v>10471</v>
      </c>
      <c r="B2743" s="0" t="s">
        <v>10472</v>
      </c>
      <c r="C2743" s="0" t="str">
        <f t="shared" si="42"/>
        <v>KRChungcheongbuk-do</v>
      </c>
    </row>
    <row r="2744">
      <c r="A2744" s="0" t="s">
        <v>10473</v>
      </c>
      <c r="B2744" s="0" t="s">
        <v>1584</v>
      </c>
      <c r="C2744" s="0" t="str">
        <f t="shared" si="42"/>
        <v>KRChungcheongnam-do</v>
      </c>
    </row>
    <row r="2745">
      <c r="A2745" s="0" t="s">
        <v>10474</v>
      </c>
      <c r="B2745" s="0" t="s">
        <v>1563</v>
      </c>
      <c r="C2745" s="0" t="str">
        <f t="shared" si="42"/>
        <v>KRJeollabuk-do</v>
      </c>
    </row>
    <row r="2746">
      <c r="A2746" s="0" t="s">
        <v>10475</v>
      </c>
      <c r="B2746" s="0" t="s">
        <v>10476</v>
      </c>
      <c r="C2746" s="0" t="str">
        <f t="shared" si="42"/>
        <v>KRJeollanam-do</v>
      </c>
    </row>
    <row r="2747">
      <c r="A2747" s="0" t="s">
        <v>10477</v>
      </c>
      <c r="B2747" s="0" t="s">
        <v>1921</v>
      </c>
      <c r="C2747" s="0" t="str">
        <f t="shared" si="42"/>
        <v>KRGyeongsangbuk-do</v>
      </c>
    </row>
    <row r="2748">
      <c r="A2748" s="0" t="s">
        <v>10478</v>
      </c>
      <c r="B2748" s="0" t="s">
        <v>1527</v>
      </c>
      <c r="C2748" s="0" t="str">
        <f t="shared" si="42"/>
        <v>KRGyeongsangnam-do</v>
      </c>
    </row>
    <row r="2749">
      <c r="A2749" s="0" t="s">
        <v>10479</v>
      </c>
      <c r="B2749" s="0" t="s">
        <v>10480</v>
      </c>
      <c r="C2749" s="0" t="str">
        <f t="shared" si="42"/>
        <v>KRJeju-teukbyeoljachido</v>
      </c>
    </row>
    <row r="2750">
      <c r="A2750" s="0" t="s">
        <v>10481</v>
      </c>
      <c r="B2750" s="0" t="s">
        <v>10482</v>
      </c>
      <c r="C2750" s="0" t="str">
        <f t="shared" si="42"/>
        <v>KRSejong</v>
      </c>
    </row>
    <row r="2751">
      <c r="A2751" s="0" t="s">
        <v>10483</v>
      </c>
      <c r="B2751" s="0" t="s">
        <v>10484</v>
      </c>
      <c r="C2751" s="0" t="str">
        <f t="shared" si="42"/>
        <v>KWAl Aḩmadī</v>
      </c>
    </row>
    <row r="2752">
      <c r="A2752" s="0" t="s">
        <v>10485</v>
      </c>
      <c r="B2752" s="0" t="s">
        <v>10486</v>
      </c>
      <c r="C2752" s="0" t="str">
        <f t="shared" si="42"/>
        <v>KWAl Farwānīyah</v>
      </c>
    </row>
    <row r="2753">
      <c r="A2753" s="0" t="s">
        <v>10487</v>
      </c>
      <c r="B2753" s="0" t="s">
        <v>10488</v>
      </c>
      <c r="C2753" s="0" t="str">
        <f t="shared" si="42"/>
        <v>KWḨawallī</v>
      </c>
    </row>
    <row r="2754">
      <c r="A2754" s="0" t="s">
        <v>10489</v>
      </c>
      <c r="B2754" s="0" t="s">
        <v>10490</v>
      </c>
      <c r="C2754" s="0" t="str">
        <f t="shared" si="42"/>
        <v>KWAl Jahrā’</v>
      </c>
    </row>
    <row r="2755">
      <c r="A2755" s="0" t="s">
        <v>10491</v>
      </c>
      <c r="B2755" s="0" t="s">
        <v>6396</v>
      </c>
      <c r="C2755" s="0" t="str">
        <f ref="C2755:C2818" t="shared" si="43">LEFT(A2755,2)&amp;B2755</f>
        <v>KWAl ‘Āşimah</v>
      </c>
    </row>
    <row r="2756">
      <c r="A2756" s="0" t="s">
        <v>10492</v>
      </c>
      <c r="B2756" s="0" t="s">
        <v>10493</v>
      </c>
      <c r="C2756" s="0" t="str">
        <f t="shared" si="43"/>
        <v>KWMubārak al Kabīr</v>
      </c>
    </row>
    <row r="2757">
      <c r="A2757" s="0" t="s">
        <v>10494</v>
      </c>
      <c r="B2757" s="0" t="s">
        <v>10495</v>
      </c>
      <c r="C2757" s="0" t="str">
        <f t="shared" si="43"/>
        <v>KZAqmola oblysy</v>
      </c>
    </row>
    <row r="2758">
      <c r="A2758" s="0" t="s">
        <v>10494</v>
      </c>
      <c r="B2758" s="0" t="s">
        <v>10496</v>
      </c>
      <c r="C2758" s="0" t="str">
        <f t="shared" si="43"/>
        <v>KZAkmolinskaja oblast'</v>
      </c>
    </row>
    <row r="2759">
      <c r="A2759" s="0" t="s">
        <v>10494</v>
      </c>
      <c r="B2759" s="0" t="s">
        <v>10497</v>
      </c>
      <c r="C2759" s="0" t="str">
        <f t="shared" si="43"/>
        <v>KZAkmolinskaya oblast'</v>
      </c>
    </row>
    <row r="2760">
      <c r="A2760" s="0" t="s">
        <v>10498</v>
      </c>
      <c r="B2760" s="0" t="s">
        <v>10499</v>
      </c>
      <c r="C2760" s="0" t="str">
        <f t="shared" si="43"/>
        <v>KZAqtöbe oblysy</v>
      </c>
    </row>
    <row r="2761">
      <c r="A2761" s="0" t="s">
        <v>10498</v>
      </c>
      <c r="B2761" s="0" t="s">
        <v>10500</v>
      </c>
      <c r="C2761" s="0" t="str">
        <f t="shared" si="43"/>
        <v>KZAktjubinskaja oblast'</v>
      </c>
    </row>
    <row r="2762">
      <c r="A2762" s="0" t="s">
        <v>10498</v>
      </c>
      <c r="B2762" s="0" t="s">
        <v>10501</v>
      </c>
      <c r="C2762" s="0" t="str">
        <f t="shared" si="43"/>
        <v>KZAktyubinskaya oblast'</v>
      </c>
    </row>
    <row r="2763">
      <c r="A2763" s="0" t="s">
        <v>10502</v>
      </c>
      <c r="B2763" s="0" t="s">
        <v>10503</v>
      </c>
      <c r="C2763" s="0" t="str">
        <f t="shared" si="43"/>
        <v>KZAlmaty oblysy</v>
      </c>
    </row>
    <row r="2764">
      <c r="A2764" s="0" t="s">
        <v>10502</v>
      </c>
      <c r="B2764" s="0" t="s">
        <v>10504</v>
      </c>
      <c r="C2764" s="0" t="str">
        <f t="shared" si="43"/>
        <v>KZAlmatinskaja oblast'</v>
      </c>
    </row>
    <row r="2765">
      <c r="A2765" s="0" t="s">
        <v>10502</v>
      </c>
      <c r="B2765" s="0" t="s">
        <v>10505</v>
      </c>
      <c r="C2765" s="0" t="str">
        <f t="shared" si="43"/>
        <v>KZAlmatinskaya oblast'</v>
      </c>
    </row>
    <row r="2766">
      <c r="A2766" s="0" t="s">
        <v>10506</v>
      </c>
      <c r="B2766" s="0" t="s">
        <v>10507</v>
      </c>
      <c r="C2766" s="0" t="str">
        <f t="shared" si="43"/>
        <v>KZAtyraū oblysy</v>
      </c>
    </row>
    <row r="2767">
      <c r="A2767" s="0" t="s">
        <v>10506</v>
      </c>
      <c r="B2767" s="0" t="s">
        <v>10508</v>
      </c>
      <c r="C2767" s="0" t="str">
        <f t="shared" si="43"/>
        <v>KZAtyrauskaja oblast'</v>
      </c>
    </row>
    <row r="2768">
      <c r="A2768" s="0" t="s">
        <v>10506</v>
      </c>
      <c r="B2768" s="0" t="s">
        <v>10509</v>
      </c>
      <c r="C2768" s="0" t="str">
        <f t="shared" si="43"/>
        <v>KZAtyrauskaya oblast'</v>
      </c>
    </row>
    <row r="2769">
      <c r="A2769" s="0" t="s">
        <v>10510</v>
      </c>
      <c r="B2769" s="0" t="s">
        <v>1386</v>
      </c>
      <c r="C2769" s="0" t="str">
        <f t="shared" si="43"/>
        <v>KZQaraghandy oblysy</v>
      </c>
    </row>
    <row r="2770">
      <c r="A2770" s="0" t="s">
        <v>10510</v>
      </c>
      <c r="B2770" s="0" t="s">
        <v>10511</v>
      </c>
      <c r="C2770" s="0" t="str">
        <f t="shared" si="43"/>
        <v>KZKaragandinskaja oblast'</v>
      </c>
    </row>
    <row r="2771">
      <c r="A2771" s="0" t="s">
        <v>10510</v>
      </c>
      <c r="B2771" s="0" t="s">
        <v>10512</v>
      </c>
      <c r="C2771" s="0" t="str">
        <f t="shared" si="43"/>
        <v>KZKaragandinskaya oblast'</v>
      </c>
    </row>
    <row r="2772">
      <c r="A2772" s="0" t="s">
        <v>10513</v>
      </c>
      <c r="B2772" s="0" t="s">
        <v>10514</v>
      </c>
      <c r="C2772" s="0" t="str">
        <f t="shared" si="43"/>
        <v>KZQostanay oblysy</v>
      </c>
    </row>
    <row r="2773">
      <c r="A2773" s="0" t="s">
        <v>10513</v>
      </c>
      <c r="B2773" s="0" t="s">
        <v>10515</v>
      </c>
      <c r="C2773" s="0" t="str">
        <f t="shared" si="43"/>
        <v>KZKostanayskaya oblast'</v>
      </c>
    </row>
    <row r="2774">
      <c r="A2774" s="0" t="s">
        <v>10513</v>
      </c>
      <c r="B2774" s="0" t="s">
        <v>10516</v>
      </c>
      <c r="C2774" s="0" t="str">
        <f t="shared" si="43"/>
        <v>KZKostanajskaja oblast'</v>
      </c>
    </row>
    <row r="2775">
      <c r="A2775" s="0" t="s">
        <v>10517</v>
      </c>
      <c r="B2775" s="0" t="s">
        <v>10518</v>
      </c>
      <c r="C2775" s="0" t="str">
        <f t="shared" si="43"/>
        <v>KZQyzylorda oblysy</v>
      </c>
    </row>
    <row r="2776">
      <c r="A2776" s="0" t="s">
        <v>10517</v>
      </c>
      <c r="B2776" s="0" t="s">
        <v>10519</v>
      </c>
      <c r="C2776" s="0" t="str">
        <f t="shared" si="43"/>
        <v>KZKyzylordinskaja oblast'</v>
      </c>
    </row>
    <row r="2777">
      <c r="A2777" s="0" t="s">
        <v>10517</v>
      </c>
      <c r="B2777" s="0" t="s">
        <v>10520</v>
      </c>
      <c r="C2777" s="0" t="str">
        <f t="shared" si="43"/>
        <v>KZKyzylordinskaya oblast'</v>
      </c>
    </row>
    <row r="2778">
      <c r="A2778" s="0" t="s">
        <v>10521</v>
      </c>
      <c r="B2778" s="0" t="s">
        <v>10522</v>
      </c>
      <c r="C2778" s="0" t="str">
        <f t="shared" si="43"/>
        <v>KZMangghystaū oblysy</v>
      </c>
    </row>
    <row r="2779">
      <c r="A2779" s="0" t="s">
        <v>10521</v>
      </c>
      <c r="B2779" s="0" t="s">
        <v>10523</v>
      </c>
      <c r="C2779" s="0" t="str">
        <f t="shared" si="43"/>
        <v>KZMangistauskaya oblast'</v>
      </c>
    </row>
    <row r="2780">
      <c r="A2780" s="0" t="s">
        <v>10521</v>
      </c>
      <c r="B2780" s="0" t="s">
        <v>10524</v>
      </c>
      <c r="C2780" s="0" t="str">
        <f t="shared" si="43"/>
        <v>KZMangystauskaja oblast'</v>
      </c>
    </row>
    <row r="2781">
      <c r="A2781" s="0" t="s">
        <v>10525</v>
      </c>
      <c r="B2781" s="0" t="s">
        <v>10526</v>
      </c>
      <c r="C2781" s="0" t="str">
        <f t="shared" si="43"/>
        <v>KZPavlodar oblysy</v>
      </c>
    </row>
    <row r="2782">
      <c r="A2782" s="0" t="s">
        <v>10525</v>
      </c>
      <c r="B2782" s="0" t="s">
        <v>10527</v>
      </c>
      <c r="C2782" s="0" t="str">
        <f t="shared" si="43"/>
        <v>KZPavlodarskaja oblast'</v>
      </c>
    </row>
    <row r="2783">
      <c r="A2783" s="0" t="s">
        <v>10525</v>
      </c>
      <c r="B2783" s="0" t="s">
        <v>10528</v>
      </c>
      <c r="C2783" s="0" t="str">
        <f t="shared" si="43"/>
        <v>KZPavlodarskaya oblast'</v>
      </c>
    </row>
    <row r="2784">
      <c r="A2784" s="0" t="s">
        <v>10529</v>
      </c>
      <c r="B2784" s="0" t="s">
        <v>10530</v>
      </c>
      <c r="C2784" s="0" t="str">
        <f t="shared" si="43"/>
        <v>KZSoltüstik Qazaqstan oblysy</v>
      </c>
    </row>
    <row r="2785">
      <c r="A2785" s="0" t="s">
        <v>10529</v>
      </c>
      <c r="B2785" s="0" t="s">
        <v>10531</v>
      </c>
      <c r="C2785" s="0" t="str">
        <f t="shared" si="43"/>
        <v>KZSevero-Kazakhstanskaya oblast'</v>
      </c>
    </row>
    <row r="2786">
      <c r="A2786" s="0" t="s">
        <v>10529</v>
      </c>
      <c r="B2786" s="0" t="s">
        <v>10532</v>
      </c>
      <c r="C2786" s="0" t="str">
        <f t="shared" si="43"/>
        <v>KZSevero-Kazahstanskaja oblast'</v>
      </c>
    </row>
    <row r="2787">
      <c r="A2787" s="0" t="s">
        <v>10533</v>
      </c>
      <c r="B2787" s="0" t="s">
        <v>10534</v>
      </c>
      <c r="C2787" s="0" t="str">
        <f t="shared" si="43"/>
        <v>KZShyghys Qazaqstan oblysy</v>
      </c>
    </row>
    <row r="2788">
      <c r="A2788" s="0" t="s">
        <v>10533</v>
      </c>
      <c r="B2788" s="0" t="s">
        <v>10535</v>
      </c>
      <c r="C2788" s="0" t="str">
        <f t="shared" si="43"/>
        <v>KZVostočno-Kazahstanskaja oblast'</v>
      </c>
    </row>
    <row r="2789">
      <c r="A2789" s="0" t="s">
        <v>10533</v>
      </c>
      <c r="B2789" s="0" t="s">
        <v>10536</v>
      </c>
      <c r="C2789" s="0" t="str">
        <f t="shared" si="43"/>
        <v>KZVostochno-Kazakhstanskaya oblast'</v>
      </c>
    </row>
    <row r="2790">
      <c r="A2790" s="0" t="s">
        <v>10537</v>
      </c>
      <c r="B2790" s="0" t="s">
        <v>10538</v>
      </c>
      <c r="C2790" s="0" t="str">
        <f t="shared" si="43"/>
        <v>KZTürkistan oblysy</v>
      </c>
    </row>
    <row r="2791">
      <c r="A2791" s="0" t="s">
        <v>10537</v>
      </c>
      <c r="B2791" s="0" t="s">
        <v>10539</v>
      </c>
      <c r="C2791" s="0" t="str">
        <f t="shared" si="43"/>
        <v>KZTurkestanskaja oblast'</v>
      </c>
    </row>
    <row r="2792">
      <c r="A2792" s="0" t="s">
        <v>10537</v>
      </c>
      <c r="B2792" s="0" t="s">
        <v>10540</v>
      </c>
      <c r="C2792" s="0" t="str">
        <f t="shared" si="43"/>
        <v>KZTurkestankaya oblast'</v>
      </c>
    </row>
    <row r="2793">
      <c r="A2793" s="0" t="s">
        <v>10541</v>
      </c>
      <c r="B2793" s="0" t="s">
        <v>10542</v>
      </c>
      <c r="C2793" s="0" t="str">
        <f t="shared" si="43"/>
        <v>KZBatys Qazaqstan oblysy</v>
      </c>
    </row>
    <row r="2794">
      <c r="A2794" s="0" t="s">
        <v>10541</v>
      </c>
      <c r="B2794" s="0" t="s">
        <v>10543</v>
      </c>
      <c r="C2794" s="0" t="str">
        <f t="shared" si="43"/>
        <v>KZZapadno-Kazahstanskaja oblast'</v>
      </c>
    </row>
    <row r="2795">
      <c r="A2795" s="0" t="s">
        <v>10541</v>
      </c>
      <c r="B2795" s="0" t="s">
        <v>10544</v>
      </c>
      <c r="C2795" s="0" t="str">
        <f t="shared" si="43"/>
        <v>KZZapadno-Kazakhstanskaya oblast'</v>
      </c>
    </row>
    <row r="2796">
      <c r="A2796" s="0" t="s">
        <v>10545</v>
      </c>
      <c r="B2796" s="0" t="s">
        <v>10546</v>
      </c>
      <c r="C2796" s="0" t="str">
        <f t="shared" si="43"/>
        <v>KZZhambyl oblysy</v>
      </c>
    </row>
    <row r="2797">
      <c r="A2797" s="0" t="s">
        <v>10545</v>
      </c>
      <c r="B2797" s="0" t="s">
        <v>10547</v>
      </c>
      <c r="C2797" s="0" t="str">
        <f t="shared" si="43"/>
        <v>KZŽambylskaja oblast'</v>
      </c>
    </row>
    <row r="2798">
      <c r="A2798" s="0" t="s">
        <v>10545</v>
      </c>
      <c r="B2798" s="0" t="s">
        <v>10548</v>
      </c>
      <c r="C2798" s="0" t="str">
        <f t="shared" si="43"/>
        <v>KZZhambylskaya oblast'</v>
      </c>
    </row>
    <row r="2799">
      <c r="A2799" s="0" t="s">
        <v>10549</v>
      </c>
      <c r="B2799" s="0" t="s">
        <v>1582</v>
      </c>
      <c r="C2799" s="0" t="str">
        <f t="shared" si="43"/>
        <v>KZAlmaty</v>
      </c>
    </row>
    <row r="2800">
      <c r="A2800" s="0" t="s">
        <v>10549</v>
      </c>
      <c r="B2800" s="0" t="s">
        <v>1582</v>
      </c>
      <c r="C2800" s="0" t="str">
        <f t="shared" si="43"/>
        <v>KZAlmaty</v>
      </c>
    </row>
    <row r="2801">
      <c r="A2801" s="0" t="s">
        <v>10549</v>
      </c>
      <c r="B2801" s="0" t="s">
        <v>1582</v>
      </c>
      <c r="C2801" s="0" t="str">
        <f t="shared" si="43"/>
        <v>KZAlmaty</v>
      </c>
    </row>
    <row r="2802">
      <c r="A2802" s="0" t="s">
        <v>10550</v>
      </c>
      <c r="B2802" s="0" t="s">
        <v>1581</v>
      </c>
      <c r="C2802" s="0" t="str">
        <f t="shared" si="43"/>
        <v>KZAstana</v>
      </c>
    </row>
    <row r="2803">
      <c r="A2803" s="0" t="s">
        <v>10550</v>
      </c>
      <c r="B2803" s="0" t="s">
        <v>1581</v>
      </c>
      <c r="C2803" s="0" t="str">
        <f t="shared" si="43"/>
        <v>KZAstana</v>
      </c>
    </row>
    <row r="2804">
      <c r="A2804" s="0" t="s">
        <v>10550</v>
      </c>
      <c r="B2804" s="0" t="s">
        <v>1581</v>
      </c>
      <c r="C2804" s="0" t="str">
        <f t="shared" si="43"/>
        <v>KZAstana</v>
      </c>
    </row>
    <row r="2805">
      <c r="A2805" s="0" t="s">
        <v>10551</v>
      </c>
      <c r="B2805" s="0" t="s">
        <v>10552</v>
      </c>
      <c r="C2805" s="0" t="str">
        <f t="shared" si="43"/>
        <v>KZBayqongyr</v>
      </c>
    </row>
    <row r="2806">
      <c r="A2806" s="0" t="s">
        <v>10551</v>
      </c>
      <c r="B2806" s="0" t="s">
        <v>10553</v>
      </c>
      <c r="C2806" s="0" t="str">
        <f t="shared" si="43"/>
        <v>KZBajkonyr</v>
      </c>
    </row>
    <row r="2807">
      <c r="A2807" s="0" t="s">
        <v>10551</v>
      </c>
      <c r="B2807" s="0" t="s">
        <v>10554</v>
      </c>
      <c r="C2807" s="0" t="str">
        <f t="shared" si="43"/>
        <v>KZBaykonyr</v>
      </c>
    </row>
    <row r="2808">
      <c r="A2808" s="0" t="s">
        <v>10555</v>
      </c>
      <c r="B2808" s="0" t="s">
        <v>10556</v>
      </c>
      <c r="C2808" s="0" t="str">
        <f t="shared" si="43"/>
        <v>KZShymkent</v>
      </c>
    </row>
    <row r="2809">
      <c r="A2809" s="0" t="s">
        <v>10555</v>
      </c>
      <c r="B2809" s="0" t="s">
        <v>10557</v>
      </c>
      <c r="C2809" s="0" t="str">
        <f t="shared" si="43"/>
        <v>KZŠimkent</v>
      </c>
    </row>
    <row r="2810">
      <c r="A2810" s="0" t="s">
        <v>10555</v>
      </c>
      <c r="B2810" s="0" t="s">
        <v>10556</v>
      </c>
      <c r="C2810" s="0" t="str">
        <f t="shared" si="43"/>
        <v>KZShymkent</v>
      </c>
    </row>
    <row r="2811">
      <c r="A2811" s="0" t="s">
        <v>10558</v>
      </c>
      <c r="B2811" s="0" t="s">
        <v>10559</v>
      </c>
      <c r="C2811" s="0" t="str">
        <f t="shared" si="43"/>
        <v>LAViangchan</v>
      </c>
    </row>
    <row r="2812">
      <c r="A2812" s="0" t="s">
        <v>10560</v>
      </c>
      <c r="B2812" s="0" t="s">
        <v>10561</v>
      </c>
      <c r="C2812" s="0" t="str">
        <f t="shared" si="43"/>
        <v>LAAttapu</v>
      </c>
    </row>
    <row r="2813">
      <c r="A2813" s="0" t="s">
        <v>10562</v>
      </c>
      <c r="B2813" s="0" t="s">
        <v>10563</v>
      </c>
      <c r="C2813" s="0" t="str">
        <f t="shared" si="43"/>
        <v>LABokèo</v>
      </c>
    </row>
    <row r="2814">
      <c r="A2814" s="0" t="s">
        <v>10564</v>
      </c>
      <c r="B2814" s="0" t="s">
        <v>10565</v>
      </c>
      <c r="C2814" s="0" t="str">
        <f t="shared" si="43"/>
        <v>LABolikhamxai</v>
      </c>
    </row>
    <row r="2815">
      <c r="A2815" s="0" t="s">
        <v>10566</v>
      </c>
      <c r="B2815" s="0" t="s">
        <v>10567</v>
      </c>
      <c r="C2815" s="0" t="str">
        <f t="shared" si="43"/>
        <v>LAChampasak</v>
      </c>
    </row>
    <row r="2816">
      <c r="A2816" s="0" t="s">
        <v>10568</v>
      </c>
      <c r="B2816" s="0" t="s">
        <v>10569</v>
      </c>
      <c r="C2816" s="0" t="str">
        <f t="shared" si="43"/>
        <v>LAHouaphan</v>
      </c>
    </row>
    <row r="2817">
      <c r="A2817" s="0" t="s">
        <v>10570</v>
      </c>
      <c r="B2817" s="0" t="s">
        <v>10571</v>
      </c>
      <c r="C2817" s="0" t="str">
        <f t="shared" si="43"/>
        <v>LAKhammouan</v>
      </c>
    </row>
    <row r="2818">
      <c r="A2818" s="0" t="s">
        <v>10572</v>
      </c>
      <c r="B2818" s="0" t="s">
        <v>10573</v>
      </c>
      <c r="C2818" s="0" t="str">
        <f t="shared" si="43"/>
        <v>LALouang Namtha</v>
      </c>
    </row>
    <row r="2819">
      <c r="A2819" s="0" t="s">
        <v>10574</v>
      </c>
      <c r="B2819" s="0" t="s">
        <v>10575</v>
      </c>
      <c r="C2819" s="0" t="str">
        <f ref="C2819:C2882" t="shared" si="44">LEFT(A2819,2)&amp;B2819</f>
        <v>LALouangphabang</v>
      </c>
    </row>
    <row r="2820">
      <c r="A2820" s="0" t="s">
        <v>10576</v>
      </c>
      <c r="B2820" s="0" t="s">
        <v>10577</v>
      </c>
      <c r="C2820" s="0" t="str">
        <f t="shared" si="44"/>
        <v>LAOudômxai</v>
      </c>
    </row>
    <row r="2821">
      <c r="A2821" s="0" t="s">
        <v>10578</v>
      </c>
      <c r="B2821" s="0" t="s">
        <v>10579</v>
      </c>
      <c r="C2821" s="0" t="str">
        <f t="shared" si="44"/>
        <v>LAPhôngsali</v>
      </c>
    </row>
    <row r="2822">
      <c r="A2822" s="0" t="s">
        <v>10580</v>
      </c>
      <c r="B2822" s="0" t="s">
        <v>10581</v>
      </c>
      <c r="C2822" s="0" t="str">
        <f t="shared" si="44"/>
        <v>LASalavan</v>
      </c>
    </row>
    <row r="2823">
      <c r="A2823" s="0" t="s">
        <v>10582</v>
      </c>
      <c r="B2823" s="0" t="s">
        <v>10583</v>
      </c>
      <c r="C2823" s="0" t="str">
        <f t="shared" si="44"/>
        <v>LASavannakhét</v>
      </c>
    </row>
    <row r="2824">
      <c r="A2824" s="0" t="s">
        <v>10584</v>
      </c>
      <c r="B2824" s="0" t="s">
        <v>10559</v>
      </c>
      <c r="C2824" s="0" t="str">
        <f t="shared" si="44"/>
        <v>LAViangchan</v>
      </c>
    </row>
    <row r="2825">
      <c r="A2825" s="0" t="s">
        <v>10585</v>
      </c>
      <c r="B2825" s="0" t="s">
        <v>10586</v>
      </c>
      <c r="C2825" s="0" t="str">
        <f t="shared" si="44"/>
        <v>LAXaignabouli</v>
      </c>
    </row>
    <row r="2826">
      <c r="A2826" s="0" t="s">
        <v>10587</v>
      </c>
      <c r="B2826" s="0" t="s">
        <v>10588</v>
      </c>
      <c r="C2826" s="0" t="str">
        <f t="shared" si="44"/>
        <v>LAXékong</v>
      </c>
    </row>
    <row r="2827">
      <c r="A2827" s="0" t="s">
        <v>10589</v>
      </c>
      <c r="B2827" s="0" t="s">
        <v>10590</v>
      </c>
      <c r="C2827" s="0" t="str">
        <f t="shared" si="44"/>
        <v>LAXiangkhouang</v>
      </c>
    </row>
    <row r="2828">
      <c r="A2828" s="0" t="s">
        <v>10591</v>
      </c>
      <c r="B2828" s="0" t="s">
        <v>10592</v>
      </c>
      <c r="C2828" s="0" t="str">
        <f t="shared" si="44"/>
        <v>LAXaisômboun</v>
      </c>
    </row>
    <row r="2829">
      <c r="A2829" s="0" t="s">
        <v>10593</v>
      </c>
      <c r="B2829" s="0" t="s">
        <v>10594</v>
      </c>
      <c r="C2829" s="0" t="str">
        <f t="shared" si="44"/>
        <v>LB‘Akkār</v>
      </c>
    </row>
    <row r="2830">
      <c r="A2830" s="0" t="s">
        <v>10593</v>
      </c>
      <c r="B2830" s="0" t="s">
        <v>10595</v>
      </c>
      <c r="C2830" s="0" t="str">
        <f t="shared" si="44"/>
        <v>LBAakkâr</v>
      </c>
    </row>
    <row r="2831">
      <c r="A2831" s="0" t="s">
        <v>10596</v>
      </c>
      <c r="B2831" s="0" t="s">
        <v>10597</v>
      </c>
      <c r="C2831" s="0" t="str">
        <f t="shared" si="44"/>
        <v>LBAsh Shimāl</v>
      </c>
    </row>
    <row r="2832">
      <c r="A2832" s="0" t="s">
        <v>10596</v>
      </c>
      <c r="B2832" s="0" t="s">
        <v>10598</v>
      </c>
      <c r="C2832" s="0" t="str">
        <f t="shared" si="44"/>
        <v>LBLiban-Nord</v>
      </c>
    </row>
    <row r="2833">
      <c r="A2833" s="0" t="s">
        <v>10599</v>
      </c>
      <c r="B2833" s="0" t="s">
        <v>10600</v>
      </c>
      <c r="C2833" s="0" t="str">
        <f t="shared" si="44"/>
        <v>LBBayrūt</v>
      </c>
    </row>
    <row r="2834">
      <c r="A2834" s="0" t="s">
        <v>10599</v>
      </c>
      <c r="B2834" s="0" t="s">
        <v>10601</v>
      </c>
      <c r="C2834" s="0" t="str">
        <f t="shared" si="44"/>
        <v>LBBeyrouth</v>
      </c>
    </row>
    <row r="2835">
      <c r="A2835" s="0" t="s">
        <v>10602</v>
      </c>
      <c r="B2835" s="0" t="s">
        <v>10603</v>
      </c>
      <c r="C2835" s="0" t="str">
        <f t="shared" si="44"/>
        <v>LBB‘alabak-Al Hirmil</v>
      </c>
    </row>
    <row r="2836">
      <c r="A2836" s="0" t="s">
        <v>10602</v>
      </c>
      <c r="B2836" s="0" t="s">
        <v>10604</v>
      </c>
      <c r="C2836" s="0" t="str">
        <f t="shared" si="44"/>
        <v>LBBaalbek-Hermel</v>
      </c>
    </row>
    <row r="2837">
      <c r="A2837" s="0" t="s">
        <v>10605</v>
      </c>
      <c r="B2837" s="0" t="s">
        <v>10606</v>
      </c>
      <c r="C2837" s="0" t="str">
        <f t="shared" si="44"/>
        <v>LBBéqaa</v>
      </c>
    </row>
    <row r="2838">
      <c r="A2838" s="0" t="s">
        <v>10605</v>
      </c>
      <c r="B2838" s="0" t="s">
        <v>10607</v>
      </c>
      <c r="C2838" s="0" t="str">
        <f t="shared" si="44"/>
        <v>LBAl Biqā‘</v>
      </c>
    </row>
    <row r="2839">
      <c r="A2839" s="0" t="s">
        <v>10608</v>
      </c>
      <c r="B2839" s="0" t="s">
        <v>10609</v>
      </c>
      <c r="C2839" s="0" t="str">
        <f t="shared" si="44"/>
        <v>LBAl Janūb</v>
      </c>
    </row>
    <row r="2840">
      <c r="A2840" s="0" t="s">
        <v>10608</v>
      </c>
      <c r="B2840" s="0" t="s">
        <v>10610</v>
      </c>
      <c r="C2840" s="0" t="str">
        <f t="shared" si="44"/>
        <v>LBLiban-Sud</v>
      </c>
    </row>
    <row r="2841">
      <c r="A2841" s="0" t="s">
        <v>10611</v>
      </c>
      <c r="B2841" s="0" t="s">
        <v>10612</v>
      </c>
      <c r="C2841" s="0" t="str">
        <f t="shared" si="44"/>
        <v>LBMont-Liban</v>
      </c>
    </row>
    <row r="2842">
      <c r="A2842" s="0" t="s">
        <v>10611</v>
      </c>
      <c r="B2842" s="0" t="s">
        <v>10613</v>
      </c>
      <c r="C2842" s="0" t="str">
        <f t="shared" si="44"/>
        <v>LBJabal Lubnān</v>
      </c>
    </row>
    <row r="2843">
      <c r="A2843" s="0" t="s">
        <v>10614</v>
      </c>
      <c r="B2843" s="0" t="s">
        <v>10615</v>
      </c>
      <c r="C2843" s="0" t="str">
        <f t="shared" si="44"/>
        <v>LBNabatîyé</v>
      </c>
    </row>
    <row r="2844">
      <c r="A2844" s="0" t="s">
        <v>10614</v>
      </c>
      <c r="B2844" s="0" t="s">
        <v>10616</v>
      </c>
      <c r="C2844" s="0" t="str">
        <f t="shared" si="44"/>
        <v>LBAn Nabaţīyah</v>
      </c>
    </row>
    <row r="2845">
      <c r="A2845" s="0" t="s">
        <v>10617</v>
      </c>
      <c r="B2845" s="0" t="s">
        <v>10618</v>
      </c>
      <c r="C2845" s="0" t="str">
        <f t="shared" si="44"/>
        <v>LCAnse la Raye</v>
      </c>
    </row>
    <row r="2846">
      <c r="A2846" s="0" t="s">
        <v>10619</v>
      </c>
      <c r="B2846" s="0" t="s">
        <v>10620</v>
      </c>
      <c r="C2846" s="0" t="str">
        <f t="shared" si="44"/>
        <v>LCCastries</v>
      </c>
    </row>
    <row r="2847">
      <c r="A2847" s="0" t="s">
        <v>10621</v>
      </c>
      <c r="B2847" s="0" t="s">
        <v>10622</v>
      </c>
      <c r="C2847" s="0" t="str">
        <f t="shared" si="44"/>
        <v>LCChoiseul</v>
      </c>
    </row>
    <row r="2848">
      <c r="A2848" s="0" t="s">
        <v>10623</v>
      </c>
      <c r="B2848" s="0" t="s">
        <v>10624</v>
      </c>
      <c r="C2848" s="0" t="str">
        <f t="shared" si="44"/>
        <v>LCDennery</v>
      </c>
    </row>
    <row r="2849">
      <c r="A2849" s="0" t="s">
        <v>10625</v>
      </c>
      <c r="B2849" s="0" t="s">
        <v>10626</v>
      </c>
      <c r="C2849" s="0" t="str">
        <f t="shared" si="44"/>
        <v>LCGros Islet</v>
      </c>
    </row>
    <row r="2850">
      <c r="A2850" s="0" t="s">
        <v>10627</v>
      </c>
      <c r="B2850" s="0" t="s">
        <v>10628</v>
      </c>
      <c r="C2850" s="0" t="str">
        <f t="shared" si="44"/>
        <v>LCLaborie</v>
      </c>
    </row>
    <row r="2851">
      <c r="A2851" s="0" t="s">
        <v>10629</v>
      </c>
      <c r="B2851" s="0" t="s">
        <v>10630</v>
      </c>
      <c r="C2851" s="0" t="str">
        <f t="shared" si="44"/>
        <v>LCMicoud</v>
      </c>
    </row>
    <row r="2852">
      <c r="A2852" s="0" t="s">
        <v>10631</v>
      </c>
      <c r="B2852" s="0" t="s">
        <v>10632</v>
      </c>
      <c r="C2852" s="0" t="str">
        <f t="shared" si="44"/>
        <v>LCSoufrière</v>
      </c>
    </row>
    <row r="2853">
      <c r="A2853" s="0" t="s">
        <v>10633</v>
      </c>
      <c r="B2853" s="0" t="s">
        <v>10634</v>
      </c>
      <c r="C2853" s="0" t="str">
        <f t="shared" si="44"/>
        <v>LCVieux Fort</v>
      </c>
    </row>
    <row r="2854">
      <c r="A2854" s="0" t="s">
        <v>10635</v>
      </c>
      <c r="B2854" s="0" t="s">
        <v>10636</v>
      </c>
      <c r="C2854" s="0" t="str">
        <f t="shared" si="44"/>
        <v>LCCanaries</v>
      </c>
    </row>
    <row r="2855">
      <c r="A2855" s="0" t="s">
        <v>10637</v>
      </c>
      <c r="B2855" s="0" t="s">
        <v>10638</v>
      </c>
      <c r="C2855" s="0" t="str">
        <f t="shared" si="44"/>
        <v>LIBalzers</v>
      </c>
    </row>
    <row r="2856">
      <c r="A2856" s="0" t="s">
        <v>10639</v>
      </c>
      <c r="B2856" s="0" t="s">
        <v>10640</v>
      </c>
      <c r="C2856" s="0" t="str">
        <f t="shared" si="44"/>
        <v>LIEschen</v>
      </c>
    </row>
    <row r="2857">
      <c r="A2857" s="0" t="s">
        <v>10641</v>
      </c>
      <c r="B2857" s="0" t="s">
        <v>10642</v>
      </c>
      <c r="C2857" s="0" t="str">
        <f t="shared" si="44"/>
        <v>LIGamprin</v>
      </c>
    </row>
    <row r="2858">
      <c r="A2858" s="0" t="s">
        <v>10643</v>
      </c>
      <c r="B2858" s="0" t="s">
        <v>10644</v>
      </c>
      <c r="C2858" s="0" t="str">
        <f t="shared" si="44"/>
        <v>LIMauren</v>
      </c>
    </row>
    <row r="2859">
      <c r="A2859" s="0" t="s">
        <v>10645</v>
      </c>
      <c r="B2859" s="0" t="s">
        <v>10646</v>
      </c>
      <c r="C2859" s="0" t="str">
        <f t="shared" si="44"/>
        <v>LIPlanken</v>
      </c>
    </row>
    <row r="2860">
      <c r="A2860" s="0" t="s">
        <v>10647</v>
      </c>
      <c r="B2860" s="0" t="s">
        <v>10648</v>
      </c>
      <c r="C2860" s="0" t="str">
        <f t="shared" si="44"/>
        <v>LIRuggell</v>
      </c>
    </row>
    <row r="2861">
      <c r="A2861" s="0" t="s">
        <v>10649</v>
      </c>
      <c r="B2861" s="0" t="s">
        <v>10650</v>
      </c>
      <c r="C2861" s="0" t="str">
        <f t="shared" si="44"/>
        <v>LISchaan</v>
      </c>
    </row>
    <row r="2862">
      <c r="A2862" s="0" t="s">
        <v>10651</v>
      </c>
      <c r="B2862" s="0" t="s">
        <v>10652</v>
      </c>
      <c r="C2862" s="0" t="str">
        <f t="shared" si="44"/>
        <v>LISchellenberg</v>
      </c>
    </row>
    <row r="2863">
      <c r="A2863" s="0" t="s">
        <v>10653</v>
      </c>
      <c r="B2863" s="0" t="s">
        <v>10654</v>
      </c>
      <c r="C2863" s="0" t="str">
        <f t="shared" si="44"/>
        <v>LITriesen</v>
      </c>
    </row>
    <row r="2864">
      <c r="A2864" s="0" t="s">
        <v>10655</v>
      </c>
      <c r="B2864" s="0" t="s">
        <v>10656</v>
      </c>
      <c r="C2864" s="0" t="str">
        <f t="shared" si="44"/>
        <v>LITriesenberg</v>
      </c>
    </row>
    <row r="2865">
      <c r="A2865" s="0" t="s">
        <v>10657</v>
      </c>
      <c r="B2865" s="0" t="s">
        <v>10658</v>
      </c>
      <c r="C2865" s="0" t="str">
        <f t="shared" si="44"/>
        <v>LIVaduz</v>
      </c>
    </row>
    <row r="2866">
      <c r="A2866" s="0" t="s">
        <v>10659</v>
      </c>
      <c r="B2866" s="0" t="s">
        <v>10660</v>
      </c>
      <c r="C2866" s="0" t="str">
        <f t="shared" si="44"/>
        <v>LKWestern Province</v>
      </c>
    </row>
    <row r="2867">
      <c r="A2867" s="0" t="s">
        <v>10659</v>
      </c>
      <c r="B2867" s="0" t="s">
        <v>10661</v>
      </c>
      <c r="C2867" s="0" t="str">
        <f t="shared" si="44"/>
        <v>LKBasnāhira paḷāta</v>
      </c>
    </row>
    <row r="2868">
      <c r="A2868" s="0" t="s">
        <v>10659</v>
      </c>
      <c r="B2868" s="0" t="s">
        <v>10662</v>
      </c>
      <c r="C2868" s="0" t="str">
        <f t="shared" si="44"/>
        <v>LKMel mākāṇam</v>
      </c>
    </row>
    <row r="2869">
      <c r="A2869" s="0" t="s">
        <v>10663</v>
      </c>
      <c r="B2869" s="0" t="s">
        <v>10664</v>
      </c>
      <c r="C2869" s="0" t="str">
        <f t="shared" si="44"/>
        <v>LKColombo</v>
      </c>
    </row>
    <row r="2870">
      <c r="A2870" s="0" t="s">
        <v>10663</v>
      </c>
      <c r="B2870" s="0" t="s">
        <v>10665</v>
      </c>
      <c r="C2870" s="0" t="str">
        <f t="shared" si="44"/>
        <v>LKKŏḷamba</v>
      </c>
    </row>
    <row r="2871">
      <c r="A2871" s="0" t="s">
        <v>10663</v>
      </c>
      <c r="B2871" s="0" t="s">
        <v>10666</v>
      </c>
      <c r="C2871" s="0" t="str">
        <f t="shared" si="44"/>
        <v>LKKŏl̮umpu</v>
      </c>
    </row>
    <row r="2872">
      <c r="A2872" s="0" t="s">
        <v>10667</v>
      </c>
      <c r="B2872" s="0" t="s">
        <v>10668</v>
      </c>
      <c r="C2872" s="0" t="str">
        <f t="shared" si="44"/>
        <v>LKGampaha</v>
      </c>
    </row>
    <row r="2873">
      <c r="A2873" s="0" t="s">
        <v>10667</v>
      </c>
      <c r="B2873" s="0" t="s">
        <v>10668</v>
      </c>
      <c r="C2873" s="0" t="str">
        <f t="shared" si="44"/>
        <v>LKGampaha</v>
      </c>
    </row>
    <row r="2874">
      <c r="A2874" s="0" t="s">
        <v>10667</v>
      </c>
      <c r="B2874" s="0" t="s">
        <v>10669</v>
      </c>
      <c r="C2874" s="0" t="str">
        <f t="shared" si="44"/>
        <v>LKKampahā</v>
      </c>
    </row>
    <row r="2875">
      <c r="A2875" s="0" t="s">
        <v>10670</v>
      </c>
      <c r="B2875" s="0" t="s">
        <v>10671</v>
      </c>
      <c r="C2875" s="0" t="str">
        <f t="shared" si="44"/>
        <v>LKKalutara</v>
      </c>
    </row>
    <row r="2876">
      <c r="A2876" s="0" t="s">
        <v>10670</v>
      </c>
      <c r="B2876" s="0" t="s">
        <v>10672</v>
      </c>
      <c r="C2876" s="0" t="str">
        <f t="shared" si="44"/>
        <v>LKKaḷutara</v>
      </c>
    </row>
    <row r="2877">
      <c r="A2877" s="0" t="s">
        <v>10670</v>
      </c>
      <c r="B2877" s="0" t="s">
        <v>10673</v>
      </c>
      <c r="C2877" s="0" t="str">
        <f t="shared" si="44"/>
        <v>LKKaḷuttuṟai</v>
      </c>
    </row>
    <row r="2878">
      <c r="A2878" s="0" t="s">
        <v>10674</v>
      </c>
      <c r="B2878" s="0" t="s">
        <v>10675</v>
      </c>
      <c r="C2878" s="0" t="str">
        <f t="shared" si="44"/>
        <v>LKCentral Province</v>
      </c>
    </row>
    <row r="2879">
      <c r="A2879" s="0" t="s">
        <v>10674</v>
      </c>
      <c r="B2879" s="0" t="s">
        <v>10676</v>
      </c>
      <c r="C2879" s="0" t="str">
        <f t="shared" si="44"/>
        <v>LKMadhyama paḷāta</v>
      </c>
    </row>
    <row r="2880">
      <c r="A2880" s="0" t="s">
        <v>10674</v>
      </c>
      <c r="B2880" s="0" t="s">
        <v>10677</v>
      </c>
      <c r="C2880" s="0" t="str">
        <f t="shared" si="44"/>
        <v>LKMattiya mākāṇam</v>
      </c>
    </row>
    <row r="2881">
      <c r="A2881" s="0" t="s">
        <v>10678</v>
      </c>
      <c r="B2881" s="0" t="s">
        <v>10679</v>
      </c>
      <c r="C2881" s="0" t="str">
        <f t="shared" si="44"/>
        <v>LKKandy</v>
      </c>
    </row>
    <row r="2882">
      <c r="A2882" s="0" t="s">
        <v>10678</v>
      </c>
      <c r="B2882" s="0" t="s">
        <v>10680</v>
      </c>
      <c r="C2882" s="0" t="str">
        <f t="shared" si="44"/>
        <v>LKMahanuvara</v>
      </c>
    </row>
    <row r="2883">
      <c r="A2883" s="0" t="s">
        <v>10678</v>
      </c>
      <c r="B2883" s="0" t="s">
        <v>10681</v>
      </c>
      <c r="C2883" s="0" t="str">
        <f ref="C2883:C2946" t="shared" si="45">LEFT(A2883,2)&amp;B2883</f>
        <v>LKKaṇṭi</v>
      </c>
    </row>
    <row r="2884">
      <c r="A2884" s="0" t="s">
        <v>10682</v>
      </c>
      <c r="B2884" s="0" t="s">
        <v>10683</v>
      </c>
      <c r="C2884" s="0" t="str">
        <f t="shared" si="45"/>
        <v>LKMatale</v>
      </c>
    </row>
    <row r="2885">
      <c r="A2885" s="0" t="s">
        <v>10682</v>
      </c>
      <c r="B2885" s="0" t="s">
        <v>10684</v>
      </c>
      <c r="C2885" s="0" t="str">
        <f t="shared" si="45"/>
        <v>LKMātale</v>
      </c>
    </row>
    <row r="2886">
      <c r="A2886" s="0" t="s">
        <v>10682</v>
      </c>
      <c r="B2886" s="0" t="s">
        <v>10685</v>
      </c>
      <c r="C2886" s="0" t="str">
        <f t="shared" si="45"/>
        <v>LKMāttaḷai</v>
      </c>
    </row>
    <row r="2887">
      <c r="A2887" s="0" t="s">
        <v>10686</v>
      </c>
      <c r="B2887" s="0" t="s">
        <v>10687</v>
      </c>
      <c r="C2887" s="0" t="str">
        <f t="shared" si="45"/>
        <v>LKNuwara Eliya</v>
      </c>
    </row>
    <row r="2888">
      <c r="A2888" s="0" t="s">
        <v>10686</v>
      </c>
      <c r="B2888" s="0" t="s">
        <v>10688</v>
      </c>
      <c r="C2888" s="0" t="str">
        <f t="shared" si="45"/>
        <v>LKNuvara Ĕliya</v>
      </c>
    </row>
    <row r="2889">
      <c r="A2889" s="0" t="s">
        <v>10686</v>
      </c>
      <c r="B2889" s="0" t="s">
        <v>10689</v>
      </c>
      <c r="C2889" s="0" t="str">
        <f t="shared" si="45"/>
        <v>LKNuvarĕliyā</v>
      </c>
    </row>
    <row r="2890">
      <c r="A2890" s="0" t="s">
        <v>10690</v>
      </c>
      <c r="B2890" s="0" t="s">
        <v>10691</v>
      </c>
      <c r="C2890" s="0" t="str">
        <f t="shared" si="45"/>
        <v>LKSouthern Province</v>
      </c>
    </row>
    <row r="2891">
      <c r="A2891" s="0" t="s">
        <v>10690</v>
      </c>
      <c r="B2891" s="0" t="s">
        <v>10692</v>
      </c>
      <c r="C2891" s="0" t="str">
        <f t="shared" si="45"/>
        <v>LKDakuṇu paḷāta</v>
      </c>
    </row>
    <row r="2892">
      <c r="A2892" s="0" t="s">
        <v>10690</v>
      </c>
      <c r="B2892" s="0" t="s">
        <v>10693</v>
      </c>
      <c r="C2892" s="0" t="str">
        <f t="shared" si="45"/>
        <v>LKTĕṉ mākāṇam</v>
      </c>
    </row>
    <row r="2893">
      <c r="A2893" s="0" t="s">
        <v>10694</v>
      </c>
      <c r="B2893" s="0" t="s">
        <v>10695</v>
      </c>
      <c r="C2893" s="0" t="str">
        <f t="shared" si="45"/>
        <v>LKGalle</v>
      </c>
    </row>
    <row r="2894">
      <c r="A2894" s="0" t="s">
        <v>10694</v>
      </c>
      <c r="B2894" s="0" t="s">
        <v>10696</v>
      </c>
      <c r="C2894" s="0" t="str">
        <f t="shared" si="45"/>
        <v>LKGālla</v>
      </c>
    </row>
    <row r="2895">
      <c r="A2895" s="0" t="s">
        <v>10694</v>
      </c>
      <c r="B2895" s="0" t="s">
        <v>10697</v>
      </c>
      <c r="C2895" s="0" t="str">
        <f t="shared" si="45"/>
        <v>LKKāli</v>
      </c>
    </row>
    <row r="2896">
      <c r="A2896" s="0" t="s">
        <v>10698</v>
      </c>
      <c r="B2896" s="0" t="s">
        <v>10699</v>
      </c>
      <c r="C2896" s="0" t="str">
        <f t="shared" si="45"/>
        <v>LKMatara</v>
      </c>
    </row>
    <row r="2897">
      <c r="A2897" s="0" t="s">
        <v>10698</v>
      </c>
      <c r="B2897" s="0" t="s">
        <v>10700</v>
      </c>
      <c r="C2897" s="0" t="str">
        <f t="shared" si="45"/>
        <v>LKMātara</v>
      </c>
    </row>
    <row r="2898">
      <c r="A2898" s="0" t="s">
        <v>10698</v>
      </c>
      <c r="B2898" s="0" t="s">
        <v>10701</v>
      </c>
      <c r="C2898" s="0" t="str">
        <f t="shared" si="45"/>
        <v>LKMāttaṛai</v>
      </c>
    </row>
    <row r="2899">
      <c r="A2899" s="0" t="s">
        <v>10702</v>
      </c>
      <c r="B2899" s="0" t="s">
        <v>10703</v>
      </c>
      <c r="C2899" s="0" t="str">
        <f t="shared" si="45"/>
        <v>LKHambantota</v>
      </c>
    </row>
    <row r="2900">
      <c r="A2900" s="0" t="s">
        <v>10702</v>
      </c>
      <c r="B2900" s="0" t="s">
        <v>10704</v>
      </c>
      <c r="C2900" s="0" t="str">
        <f t="shared" si="45"/>
        <v>LKHambantŏṭa</v>
      </c>
    </row>
    <row r="2901">
      <c r="A2901" s="0" t="s">
        <v>10702</v>
      </c>
      <c r="B2901" s="0" t="s">
        <v>10705</v>
      </c>
      <c r="C2901" s="0" t="str">
        <f t="shared" si="45"/>
        <v>LKAmpāntōṭṭai</v>
      </c>
    </row>
    <row r="2902">
      <c r="A2902" s="0" t="s">
        <v>10706</v>
      </c>
      <c r="B2902" s="0" t="s">
        <v>10707</v>
      </c>
      <c r="C2902" s="0" t="str">
        <f t="shared" si="45"/>
        <v>LKNorthern Province</v>
      </c>
    </row>
    <row r="2903">
      <c r="A2903" s="0" t="s">
        <v>10706</v>
      </c>
      <c r="B2903" s="0" t="s">
        <v>10708</v>
      </c>
      <c r="C2903" s="0" t="str">
        <f t="shared" si="45"/>
        <v>LKUturu paḷāta</v>
      </c>
    </row>
    <row r="2904">
      <c r="A2904" s="0" t="s">
        <v>10706</v>
      </c>
      <c r="B2904" s="0" t="s">
        <v>10709</v>
      </c>
      <c r="C2904" s="0" t="str">
        <f t="shared" si="45"/>
        <v>LKVaṭakku mākāṇam</v>
      </c>
    </row>
    <row r="2905">
      <c r="A2905" s="0" t="s">
        <v>10710</v>
      </c>
      <c r="B2905" s="0" t="s">
        <v>10711</v>
      </c>
      <c r="C2905" s="0" t="str">
        <f t="shared" si="45"/>
        <v>LKJaffna</v>
      </c>
    </row>
    <row r="2906">
      <c r="A2906" s="0" t="s">
        <v>10710</v>
      </c>
      <c r="B2906" s="0" t="s">
        <v>10712</v>
      </c>
      <c r="C2906" s="0" t="str">
        <f t="shared" si="45"/>
        <v>LKYāpanaya</v>
      </c>
    </row>
    <row r="2907">
      <c r="A2907" s="0" t="s">
        <v>10710</v>
      </c>
      <c r="B2907" s="0" t="s">
        <v>10713</v>
      </c>
      <c r="C2907" s="0" t="str">
        <f t="shared" si="45"/>
        <v>LKYāl̮ppāṇam</v>
      </c>
    </row>
    <row r="2908">
      <c r="A2908" s="0" t="s">
        <v>10714</v>
      </c>
      <c r="B2908" s="0" t="s">
        <v>10715</v>
      </c>
      <c r="C2908" s="0" t="str">
        <f t="shared" si="45"/>
        <v>LKKilinochchi</v>
      </c>
    </row>
    <row r="2909">
      <c r="A2909" s="0" t="s">
        <v>10714</v>
      </c>
      <c r="B2909" s="0" t="s">
        <v>10716</v>
      </c>
      <c r="C2909" s="0" t="str">
        <f t="shared" si="45"/>
        <v>LKKilinŏchchi</v>
      </c>
    </row>
    <row r="2910">
      <c r="A2910" s="0" t="s">
        <v>10714</v>
      </c>
      <c r="B2910" s="0" t="s">
        <v>10717</v>
      </c>
      <c r="C2910" s="0" t="str">
        <f t="shared" si="45"/>
        <v>LKKiḷinochchi</v>
      </c>
    </row>
    <row r="2911">
      <c r="A2911" s="0" t="s">
        <v>10718</v>
      </c>
      <c r="B2911" s="0" t="s">
        <v>10719</v>
      </c>
      <c r="C2911" s="0" t="str">
        <f t="shared" si="45"/>
        <v>LKMannar</v>
      </c>
    </row>
    <row r="2912">
      <c r="A2912" s="0" t="s">
        <v>10718</v>
      </c>
      <c r="B2912" s="0" t="s">
        <v>10720</v>
      </c>
      <c r="C2912" s="0" t="str">
        <f t="shared" si="45"/>
        <v>LKMannārama</v>
      </c>
    </row>
    <row r="2913">
      <c r="A2913" s="0" t="s">
        <v>10718</v>
      </c>
      <c r="B2913" s="0" t="s">
        <v>10721</v>
      </c>
      <c r="C2913" s="0" t="str">
        <f t="shared" si="45"/>
        <v>LKMaṉṉār</v>
      </c>
    </row>
    <row r="2914">
      <c r="A2914" s="0" t="s">
        <v>10722</v>
      </c>
      <c r="B2914" s="0" t="s">
        <v>10723</v>
      </c>
      <c r="C2914" s="0" t="str">
        <f t="shared" si="45"/>
        <v>LKVavuniya</v>
      </c>
    </row>
    <row r="2915">
      <c r="A2915" s="0" t="s">
        <v>10722</v>
      </c>
      <c r="B2915" s="0" t="s">
        <v>10724</v>
      </c>
      <c r="C2915" s="0" t="str">
        <f t="shared" si="45"/>
        <v>LKVavuniyāva</v>
      </c>
    </row>
    <row r="2916">
      <c r="A2916" s="0" t="s">
        <v>10722</v>
      </c>
      <c r="B2916" s="0" t="s">
        <v>10725</v>
      </c>
      <c r="C2916" s="0" t="str">
        <f t="shared" si="45"/>
        <v>LKVavuṉiyā</v>
      </c>
    </row>
    <row r="2917">
      <c r="A2917" s="0" t="s">
        <v>10726</v>
      </c>
      <c r="B2917" s="0" t="s">
        <v>10727</v>
      </c>
      <c r="C2917" s="0" t="str">
        <f t="shared" si="45"/>
        <v>LKMullaittivu</v>
      </c>
    </row>
    <row r="2918">
      <c r="A2918" s="0" t="s">
        <v>10726</v>
      </c>
      <c r="B2918" s="0" t="s">
        <v>10728</v>
      </c>
      <c r="C2918" s="0" t="str">
        <f t="shared" si="45"/>
        <v>LKMulativ</v>
      </c>
    </row>
    <row r="2919">
      <c r="A2919" s="0" t="s">
        <v>10726</v>
      </c>
      <c r="B2919" s="0" t="s">
        <v>10729</v>
      </c>
      <c r="C2919" s="0" t="str">
        <f t="shared" si="45"/>
        <v>LKMullaittīvu</v>
      </c>
    </row>
    <row r="2920">
      <c r="A2920" s="0" t="s">
        <v>10730</v>
      </c>
      <c r="B2920" s="0" t="s">
        <v>10731</v>
      </c>
      <c r="C2920" s="0" t="str">
        <f t="shared" si="45"/>
        <v>LKEastern Province</v>
      </c>
    </row>
    <row r="2921">
      <c r="A2921" s="0" t="s">
        <v>10730</v>
      </c>
      <c r="B2921" s="0" t="s">
        <v>10732</v>
      </c>
      <c r="C2921" s="0" t="str">
        <f t="shared" si="45"/>
        <v>LKNæ̆gĕnahira paḷāta</v>
      </c>
    </row>
    <row r="2922">
      <c r="A2922" s="0" t="s">
        <v>10730</v>
      </c>
      <c r="B2922" s="0" t="s">
        <v>10733</v>
      </c>
      <c r="C2922" s="0" t="str">
        <f t="shared" si="45"/>
        <v>LKKil̮akku mākāṇam</v>
      </c>
    </row>
    <row r="2923">
      <c r="A2923" s="0" t="s">
        <v>10734</v>
      </c>
      <c r="B2923" s="0" t="s">
        <v>10735</v>
      </c>
      <c r="C2923" s="0" t="str">
        <f t="shared" si="45"/>
        <v>LKBatticaloa</v>
      </c>
    </row>
    <row r="2924">
      <c r="A2924" s="0" t="s">
        <v>10734</v>
      </c>
      <c r="B2924" s="0" t="s">
        <v>10736</v>
      </c>
      <c r="C2924" s="0" t="str">
        <f t="shared" si="45"/>
        <v>LKMaḍakalapuva</v>
      </c>
    </row>
    <row r="2925">
      <c r="A2925" s="0" t="s">
        <v>10734</v>
      </c>
      <c r="B2925" s="0" t="s">
        <v>10737</v>
      </c>
      <c r="C2925" s="0" t="str">
        <f t="shared" si="45"/>
        <v>LKMaṭṭakkaḷappu</v>
      </c>
    </row>
    <row r="2926">
      <c r="A2926" s="0" t="s">
        <v>10738</v>
      </c>
      <c r="B2926" s="0" t="s">
        <v>10739</v>
      </c>
      <c r="C2926" s="0" t="str">
        <f t="shared" si="45"/>
        <v>LKAmpara</v>
      </c>
    </row>
    <row r="2927">
      <c r="A2927" s="0" t="s">
        <v>10738</v>
      </c>
      <c r="B2927" s="0" t="s">
        <v>10740</v>
      </c>
      <c r="C2927" s="0" t="str">
        <f t="shared" si="45"/>
        <v>LKAmpāra</v>
      </c>
    </row>
    <row r="2928">
      <c r="A2928" s="0" t="s">
        <v>10738</v>
      </c>
      <c r="B2928" s="0" t="s">
        <v>10741</v>
      </c>
      <c r="C2928" s="0" t="str">
        <f t="shared" si="45"/>
        <v>LKAmpāṟai</v>
      </c>
    </row>
    <row r="2929">
      <c r="A2929" s="0" t="s">
        <v>10742</v>
      </c>
      <c r="B2929" s="0" t="s">
        <v>10743</v>
      </c>
      <c r="C2929" s="0" t="str">
        <f t="shared" si="45"/>
        <v>LKTrincomalee</v>
      </c>
    </row>
    <row r="2930">
      <c r="A2930" s="0" t="s">
        <v>10742</v>
      </c>
      <c r="B2930" s="0" t="s">
        <v>10744</v>
      </c>
      <c r="C2930" s="0" t="str">
        <f t="shared" si="45"/>
        <v>LKTrikuṇāmalaya</v>
      </c>
    </row>
    <row r="2931">
      <c r="A2931" s="0" t="s">
        <v>10742</v>
      </c>
      <c r="B2931" s="0" t="s">
        <v>10745</v>
      </c>
      <c r="C2931" s="0" t="str">
        <f t="shared" si="45"/>
        <v>LKTirukŏṇamalai</v>
      </c>
    </row>
    <row r="2932">
      <c r="A2932" s="0" t="s">
        <v>10746</v>
      </c>
      <c r="B2932" s="0" t="s">
        <v>10747</v>
      </c>
      <c r="C2932" s="0" t="str">
        <f t="shared" si="45"/>
        <v>LKNorth Western Province</v>
      </c>
    </row>
    <row r="2933">
      <c r="A2933" s="0" t="s">
        <v>10746</v>
      </c>
      <c r="B2933" s="0" t="s">
        <v>10748</v>
      </c>
      <c r="C2933" s="0" t="str">
        <f t="shared" si="45"/>
        <v>LKVayamba paḷāta</v>
      </c>
    </row>
    <row r="2934">
      <c r="A2934" s="0" t="s">
        <v>10746</v>
      </c>
      <c r="B2934" s="0" t="s">
        <v>10749</v>
      </c>
      <c r="C2934" s="0" t="str">
        <f t="shared" si="45"/>
        <v>LKVaṭamel mākāṇam</v>
      </c>
    </row>
    <row r="2935">
      <c r="A2935" s="0" t="s">
        <v>10750</v>
      </c>
      <c r="B2935" s="0" t="s">
        <v>10751</v>
      </c>
      <c r="C2935" s="0" t="str">
        <f t="shared" si="45"/>
        <v>LKKurunegala</v>
      </c>
    </row>
    <row r="2936">
      <c r="A2936" s="0" t="s">
        <v>10750</v>
      </c>
      <c r="B2936" s="0" t="s">
        <v>10752</v>
      </c>
      <c r="C2936" s="0" t="str">
        <f t="shared" si="45"/>
        <v>LKKuruṇægala</v>
      </c>
    </row>
    <row r="2937">
      <c r="A2937" s="0" t="s">
        <v>10750</v>
      </c>
      <c r="B2937" s="0" t="s">
        <v>10753</v>
      </c>
      <c r="C2937" s="0" t="str">
        <f t="shared" si="45"/>
        <v>LKKurunākal</v>
      </c>
    </row>
    <row r="2938">
      <c r="A2938" s="0" t="s">
        <v>10754</v>
      </c>
      <c r="B2938" s="0" t="s">
        <v>10755</v>
      </c>
      <c r="C2938" s="0" t="str">
        <f t="shared" si="45"/>
        <v>LKPuttalam</v>
      </c>
    </row>
    <row r="2939">
      <c r="A2939" s="0" t="s">
        <v>10754</v>
      </c>
      <c r="B2939" s="0" t="s">
        <v>10756</v>
      </c>
      <c r="C2939" s="0" t="str">
        <f t="shared" si="45"/>
        <v>LKPuttalama</v>
      </c>
    </row>
    <row r="2940">
      <c r="A2940" s="0" t="s">
        <v>10754</v>
      </c>
      <c r="B2940" s="0" t="s">
        <v>10757</v>
      </c>
      <c r="C2940" s="0" t="str">
        <f t="shared" si="45"/>
        <v>LKPuttaḷam</v>
      </c>
    </row>
    <row r="2941">
      <c r="A2941" s="0" t="s">
        <v>10758</v>
      </c>
      <c r="B2941" s="0" t="s">
        <v>10759</v>
      </c>
      <c r="C2941" s="0" t="str">
        <f t="shared" si="45"/>
        <v>LKNorth Central Province</v>
      </c>
    </row>
    <row r="2942">
      <c r="A2942" s="0" t="s">
        <v>10758</v>
      </c>
      <c r="B2942" s="0" t="s">
        <v>10760</v>
      </c>
      <c r="C2942" s="0" t="str">
        <f t="shared" si="45"/>
        <v>LKUturumæ̆da paḷāta</v>
      </c>
    </row>
    <row r="2943">
      <c r="A2943" s="0" t="s">
        <v>10758</v>
      </c>
      <c r="B2943" s="0" t="s">
        <v>10761</v>
      </c>
      <c r="C2943" s="0" t="str">
        <f t="shared" si="45"/>
        <v>LKVaṭamattiya mākāṇam</v>
      </c>
    </row>
    <row r="2944">
      <c r="A2944" s="0" t="s">
        <v>10762</v>
      </c>
      <c r="B2944" s="0" t="s">
        <v>10763</v>
      </c>
      <c r="C2944" s="0" t="str">
        <f t="shared" si="45"/>
        <v>LKAnuradhapura</v>
      </c>
    </row>
    <row r="2945">
      <c r="A2945" s="0" t="s">
        <v>10762</v>
      </c>
      <c r="B2945" s="0" t="s">
        <v>10764</v>
      </c>
      <c r="C2945" s="0" t="str">
        <f t="shared" si="45"/>
        <v>LKAnurādhapura</v>
      </c>
    </row>
    <row r="2946">
      <c r="A2946" s="0" t="s">
        <v>10762</v>
      </c>
      <c r="B2946" s="0" t="s">
        <v>10765</v>
      </c>
      <c r="C2946" s="0" t="str">
        <f t="shared" si="45"/>
        <v>LKAnurātapuram</v>
      </c>
    </row>
    <row r="2947">
      <c r="A2947" s="0" t="s">
        <v>10766</v>
      </c>
      <c r="B2947" s="0" t="s">
        <v>10767</v>
      </c>
      <c r="C2947" s="0" t="str">
        <f ref="C2947:C3010" t="shared" si="46">LEFT(A2947,2)&amp;B2947</f>
        <v>LKPolonnaruwa</v>
      </c>
    </row>
    <row r="2948">
      <c r="A2948" s="0" t="s">
        <v>10766</v>
      </c>
      <c r="B2948" s="0" t="s">
        <v>10768</v>
      </c>
      <c r="C2948" s="0" t="str">
        <f t="shared" si="46"/>
        <v>LKPŏḷŏnnaruva</v>
      </c>
    </row>
    <row r="2949">
      <c r="A2949" s="0" t="s">
        <v>10766</v>
      </c>
      <c r="B2949" s="0" t="s">
        <v>10769</v>
      </c>
      <c r="C2949" s="0" t="str">
        <f t="shared" si="46"/>
        <v>LKPŏlaṉṉaṛuvai</v>
      </c>
    </row>
    <row r="2950">
      <c r="A2950" s="0" t="s">
        <v>10770</v>
      </c>
      <c r="B2950" s="0" t="s">
        <v>10771</v>
      </c>
      <c r="C2950" s="0" t="str">
        <f t="shared" si="46"/>
        <v>LKUva Province</v>
      </c>
    </row>
    <row r="2951">
      <c r="A2951" s="0" t="s">
        <v>10770</v>
      </c>
      <c r="B2951" s="0" t="s">
        <v>10772</v>
      </c>
      <c r="C2951" s="0" t="str">
        <f t="shared" si="46"/>
        <v>LKŪva paḷāta</v>
      </c>
    </row>
    <row r="2952">
      <c r="A2952" s="0" t="s">
        <v>10770</v>
      </c>
      <c r="B2952" s="0" t="s">
        <v>10773</v>
      </c>
      <c r="C2952" s="0" t="str">
        <f t="shared" si="46"/>
        <v>LKŪvā mākāṇam</v>
      </c>
    </row>
    <row r="2953">
      <c r="A2953" s="0" t="s">
        <v>10774</v>
      </c>
      <c r="B2953" s="0" t="s">
        <v>10775</v>
      </c>
      <c r="C2953" s="0" t="str">
        <f t="shared" si="46"/>
        <v>LKBadulla</v>
      </c>
    </row>
    <row r="2954">
      <c r="A2954" s="0" t="s">
        <v>10774</v>
      </c>
      <c r="B2954" s="0" t="s">
        <v>10775</v>
      </c>
      <c r="C2954" s="0" t="str">
        <f t="shared" si="46"/>
        <v>LKBadulla</v>
      </c>
    </row>
    <row r="2955">
      <c r="A2955" s="0" t="s">
        <v>10774</v>
      </c>
      <c r="B2955" s="0" t="s">
        <v>10776</v>
      </c>
      <c r="C2955" s="0" t="str">
        <f t="shared" si="46"/>
        <v>LKPatuḷai</v>
      </c>
    </row>
    <row r="2956">
      <c r="A2956" s="0" t="s">
        <v>10777</v>
      </c>
      <c r="B2956" s="0" t="s">
        <v>10778</v>
      </c>
      <c r="C2956" s="0" t="str">
        <f t="shared" si="46"/>
        <v>LKMonaragala</v>
      </c>
    </row>
    <row r="2957">
      <c r="A2957" s="0" t="s">
        <v>10777</v>
      </c>
      <c r="B2957" s="0" t="s">
        <v>10779</v>
      </c>
      <c r="C2957" s="0" t="str">
        <f t="shared" si="46"/>
        <v>LKMŏṇarāgala</v>
      </c>
    </row>
    <row r="2958">
      <c r="A2958" s="0" t="s">
        <v>10777</v>
      </c>
      <c r="B2958" s="0" t="s">
        <v>10780</v>
      </c>
      <c r="C2958" s="0" t="str">
        <f t="shared" si="46"/>
        <v>LKMŏṉarākalai</v>
      </c>
    </row>
    <row r="2959">
      <c r="A2959" s="0" t="s">
        <v>10781</v>
      </c>
      <c r="B2959" s="0" t="s">
        <v>10782</v>
      </c>
      <c r="C2959" s="0" t="str">
        <f t="shared" si="46"/>
        <v>LKSabaragamuwa Province</v>
      </c>
    </row>
    <row r="2960">
      <c r="A2960" s="0" t="s">
        <v>10781</v>
      </c>
      <c r="B2960" s="0" t="s">
        <v>10783</v>
      </c>
      <c r="C2960" s="0" t="str">
        <f t="shared" si="46"/>
        <v>LKSabaragamuva paḷāta</v>
      </c>
    </row>
    <row r="2961">
      <c r="A2961" s="0" t="s">
        <v>10781</v>
      </c>
      <c r="B2961" s="0" t="s">
        <v>10784</v>
      </c>
      <c r="C2961" s="0" t="str">
        <f t="shared" si="46"/>
        <v>LKChappirakamuva mākāṇam</v>
      </c>
    </row>
    <row r="2962">
      <c r="A2962" s="0" t="s">
        <v>10785</v>
      </c>
      <c r="B2962" s="0" t="s">
        <v>10786</v>
      </c>
      <c r="C2962" s="0" t="str">
        <f t="shared" si="46"/>
        <v>LKRatnapura</v>
      </c>
    </row>
    <row r="2963">
      <c r="A2963" s="0" t="s">
        <v>10785</v>
      </c>
      <c r="B2963" s="0" t="s">
        <v>10786</v>
      </c>
      <c r="C2963" s="0" t="str">
        <f t="shared" si="46"/>
        <v>LKRatnapura</v>
      </c>
    </row>
    <row r="2964">
      <c r="A2964" s="0" t="s">
        <v>10785</v>
      </c>
      <c r="B2964" s="0" t="s">
        <v>10787</v>
      </c>
      <c r="C2964" s="0" t="str">
        <f t="shared" si="46"/>
        <v>LKIrattiṉapuri</v>
      </c>
    </row>
    <row r="2965">
      <c r="A2965" s="0" t="s">
        <v>10788</v>
      </c>
      <c r="B2965" s="0" t="s">
        <v>10789</v>
      </c>
      <c r="C2965" s="0" t="str">
        <f t="shared" si="46"/>
        <v>LKKegalla</v>
      </c>
    </row>
    <row r="2966">
      <c r="A2966" s="0" t="s">
        <v>10788</v>
      </c>
      <c r="B2966" s="0" t="s">
        <v>10790</v>
      </c>
      <c r="C2966" s="0" t="str">
        <f t="shared" si="46"/>
        <v>LKKægalla</v>
      </c>
    </row>
    <row r="2967">
      <c r="A2967" s="0" t="s">
        <v>10788</v>
      </c>
      <c r="B2967" s="0" t="s">
        <v>10791</v>
      </c>
      <c r="C2967" s="0" t="str">
        <f t="shared" si="46"/>
        <v>LKKekālai</v>
      </c>
    </row>
    <row r="2968">
      <c r="A2968" s="0" t="s">
        <v>10792</v>
      </c>
      <c r="B2968" s="0" t="s">
        <v>10793</v>
      </c>
      <c r="C2968" s="0" t="str">
        <f t="shared" si="46"/>
        <v>LRBong</v>
      </c>
    </row>
    <row r="2969">
      <c r="A2969" s="0" t="s">
        <v>10794</v>
      </c>
      <c r="B2969" s="0" t="s">
        <v>10795</v>
      </c>
      <c r="C2969" s="0" t="str">
        <f t="shared" si="46"/>
        <v>LRBomi</v>
      </c>
    </row>
    <row r="2970">
      <c r="A2970" s="0" t="s">
        <v>10796</v>
      </c>
      <c r="B2970" s="0" t="s">
        <v>10797</v>
      </c>
      <c r="C2970" s="0" t="str">
        <f t="shared" si="46"/>
        <v>LRGrand Cape Mount</v>
      </c>
    </row>
    <row r="2971">
      <c r="A2971" s="0" t="s">
        <v>10798</v>
      </c>
      <c r="B2971" s="0" t="s">
        <v>10799</v>
      </c>
      <c r="C2971" s="0" t="str">
        <f t="shared" si="46"/>
        <v>LRGrand Bassa</v>
      </c>
    </row>
    <row r="2972">
      <c r="A2972" s="0" t="s">
        <v>10800</v>
      </c>
      <c r="B2972" s="0" t="s">
        <v>10801</v>
      </c>
      <c r="C2972" s="0" t="str">
        <f t="shared" si="46"/>
        <v>LRGrand Gedeh</v>
      </c>
    </row>
    <row r="2973">
      <c r="A2973" s="0" t="s">
        <v>10802</v>
      </c>
      <c r="B2973" s="0" t="s">
        <v>10803</v>
      </c>
      <c r="C2973" s="0" t="str">
        <f t="shared" si="46"/>
        <v>LRGrand Kru</v>
      </c>
    </row>
    <row r="2974">
      <c r="A2974" s="0" t="s">
        <v>10804</v>
      </c>
      <c r="B2974" s="0" t="s">
        <v>10805</v>
      </c>
      <c r="C2974" s="0" t="str">
        <f t="shared" si="46"/>
        <v>LRGbarpolu</v>
      </c>
    </row>
    <row r="2975">
      <c r="A2975" s="0" t="s">
        <v>10806</v>
      </c>
      <c r="B2975" s="0" t="s">
        <v>10807</v>
      </c>
      <c r="C2975" s="0" t="str">
        <f t="shared" si="46"/>
        <v>LRLofa</v>
      </c>
    </row>
    <row r="2976">
      <c r="A2976" s="0" t="s">
        <v>10808</v>
      </c>
      <c r="B2976" s="0" t="s">
        <v>10809</v>
      </c>
      <c r="C2976" s="0" t="str">
        <f t="shared" si="46"/>
        <v>LRMargibi</v>
      </c>
    </row>
    <row r="2977">
      <c r="A2977" s="0" t="s">
        <v>10810</v>
      </c>
      <c r="B2977" s="0" t="s">
        <v>10811</v>
      </c>
      <c r="C2977" s="0" t="str">
        <f t="shared" si="46"/>
        <v>LRMontserrado</v>
      </c>
    </row>
    <row r="2978">
      <c r="A2978" s="0" t="s">
        <v>10812</v>
      </c>
      <c r="B2978" s="0" t="s">
        <v>10813</v>
      </c>
      <c r="C2978" s="0" t="str">
        <f t="shared" si="46"/>
        <v>LRMaryland</v>
      </c>
    </row>
    <row r="2979">
      <c r="A2979" s="0" t="s">
        <v>10814</v>
      </c>
      <c r="B2979" s="0" t="s">
        <v>10815</v>
      </c>
      <c r="C2979" s="0" t="str">
        <f t="shared" si="46"/>
        <v>LRNimba</v>
      </c>
    </row>
    <row r="2980">
      <c r="A2980" s="0" t="s">
        <v>10816</v>
      </c>
      <c r="B2980" s="0" t="s">
        <v>10817</v>
      </c>
      <c r="C2980" s="0" t="str">
        <f t="shared" si="46"/>
        <v>LRRiver Gee</v>
      </c>
    </row>
    <row r="2981">
      <c r="A2981" s="0" t="s">
        <v>10818</v>
      </c>
      <c r="B2981" s="0" t="s">
        <v>10819</v>
      </c>
      <c r="C2981" s="0" t="str">
        <f t="shared" si="46"/>
        <v>LRRiver Cess</v>
      </c>
    </row>
    <row r="2982">
      <c r="A2982" s="0" t="s">
        <v>10820</v>
      </c>
      <c r="B2982" s="0" t="s">
        <v>10821</v>
      </c>
      <c r="C2982" s="0" t="str">
        <f t="shared" si="46"/>
        <v>LRSinoe</v>
      </c>
    </row>
    <row r="2983">
      <c r="A2983" s="0" t="s">
        <v>10822</v>
      </c>
      <c r="B2983" s="0" t="s">
        <v>10823</v>
      </c>
      <c r="C2983" s="0" t="str">
        <f t="shared" si="46"/>
        <v>LSMaseru</v>
      </c>
    </row>
    <row r="2984">
      <c r="A2984" s="0" t="s">
        <v>10822</v>
      </c>
      <c r="B2984" s="0" t="s">
        <v>10823</v>
      </c>
      <c r="C2984" s="0" t="str">
        <f t="shared" si="46"/>
        <v>LSMaseru</v>
      </c>
    </row>
    <row r="2985">
      <c r="A2985" s="0" t="s">
        <v>10824</v>
      </c>
      <c r="B2985" s="0" t="s">
        <v>10825</v>
      </c>
      <c r="C2985" s="0" t="str">
        <f t="shared" si="46"/>
        <v>LSButha-Buthe</v>
      </c>
    </row>
    <row r="2986">
      <c r="A2986" s="0" t="s">
        <v>10824</v>
      </c>
      <c r="B2986" s="0" t="s">
        <v>10825</v>
      </c>
      <c r="C2986" s="0" t="str">
        <f t="shared" si="46"/>
        <v>LSButha-Buthe</v>
      </c>
    </row>
    <row r="2987">
      <c r="A2987" s="0" t="s">
        <v>10826</v>
      </c>
      <c r="B2987" s="0" t="s">
        <v>10827</v>
      </c>
      <c r="C2987" s="0" t="str">
        <f t="shared" si="46"/>
        <v>LSLeribe</v>
      </c>
    </row>
    <row r="2988">
      <c r="A2988" s="0" t="s">
        <v>10826</v>
      </c>
      <c r="B2988" s="0" t="s">
        <v>10827</v>
      </c>
      <c r="C2988" s="0" t="str">
        <f t="shared" si="46"/>
        <v>LSLeribe</v>
      </c>
    </row>
    <row r="2989">
      <c r="A2989" s="0" t="s">
        <v>10828</v>
      </c>
      <c r="B2989" s="0" t="s">
        <v>10829</v>
      </c>
      <c r="C2989" s="0" t="str">
        <f t="shared" si="46"/>
        <v>LSBerea</v>
      </c>
    </row>
    <row r="2990">
      <c r="A2990" s="0" t="s">
        <v>10828</v>
      </c>
      <c r="B2990" s="0" t="s">
        <v>10829</v>
      </c>
      <c r="C2990" s="0" t="str">
        <f t="shared" si="46"/>
        <v>LSBerea</v>
      </c>
    </row>
    <row r="2991">
      <c r="A2991" s="0" t="s">
        <v>10830</v>
      </c>
      <c r="B2991" s="0" t="s">
        <v>10831</v>
      </c>
      <c r="C2991" s="0" t="str">
        <f t="shared" si="46"/>
        <v>LSMafeteng</v>
      </c>
    </row>
    <row r="2992">
      <c r="A2992" s="0" t="s">
        <v>10830</v>
      </c>
      <c r="B2992" s="0" t="s">
        <v>10831</v>
      </c>
      <c r="C2992" s="0" t="str">
        <f t="shared" si="46"/>
        <v>LSMafeteng</v>
      </c>
    </row>
    <row r="2993">
      <c r="A2993" s="0" t="s">
        <v>10832</v>
      </c>
      <c r="B2993" s="0" t="s">
        <v>10833</v>
      </c>
      <c r="C2993" s="0" t="str">
        <f t="shared" si="46"/>
        <v>LSMohale's Hoek</v>
      </c>
    </row>
    <row r="2994">
      <c r="A2994" s="0" t="s">
        <v>10832</v>
      </c>
      <c r="B2994" s="0" t="s">
        <v>10833</v>
      </c>
      <c r="C2994" s="0" t="str">
        <f t="shared" si="46"/>
        <v>LSMohale's Hoek</v>
      </c>
    </row>
    <row r="2995">
      <c r="A2995" s="0" t="s">
        <v>10834</v>
      </c>
      <c r="B2995" s="0" t="s">
        <v>10835</v>
      </c>
      <c r="C2995" s="0" t="str">
        <f t="shared" si="46"/>
        <v>LSQuthing</v>
      </c>
    </row>
    <row r="2996">
      <c r="A2996" s="0" t="s">
        <v>10834</v>
      </c>
      <c r="B2996" s="0" t="s">
        <v>10835</v>
      </c>
      <c r="C2996" s="0" t="str">
        <f t="shared" si="46"/>
        <v>LSQuthing</v>
      </c>
    </row>
    <row r="2997">
      <c r="A2997" s="0" t="s">
        <v>10836</v>
      </c>
      <c r="B2997" s="0" t="s">
        <v>10837</v>
      </c>
      <c r="C2997" s="0" t="str">
        <f t="shared" si="46"/>
        <v>LSQacha's Nek</v>
      </c>
    </row>
    <row r="2998">
      <c r="A2998" s="0" t="s">
        <v>10836</v>
      </c>
      <c r="B2998" s="0" t="s">
        <v>10837</v>
      </c>
      <c r="C2998" s="0" t="str">
        <f t="shared" si="46"/>
        <v>LSQacha's Nek</v>
      </c>
    </row>
    <row r="2999">
      <c r="A2999" s="0" t="s">
        <v>10838</v>
      </c>
      <c r="B2999" s="0" t="s">
        <v>10839</v>
      </c>
      <c r="C2999" s="0" t="str">
        <f t="shared" si="46"/>
        <v>LSMokhotlong</v>
      </c>
    </row>
    <row r="3000">
      <c r="A3000" s="0" t="s">
        <v>10838</v>
      </c>
      <c r="B3000" s="0" t="s">
        <v>10839</v>
      </c>
      <c r="C3000" s="0" t="str">
        <f t="shared" si="46"/>
        <v>LSMokhotlong</v>
      </c>
    </row>
    <row r="3001">
      <c r="A3001" s="0" t="s">
        <v>10840</v>
      </c>
      <c r="B3001" s="0" t="s">
        <v>10841</v>
      </c>
      <c r="C3001" s="0" t="str">
        <f t="shared" si="46"/>
        <v>LSThaba-Tseka</v>
      </c>
    </row>
    <row r="3002">
      <c r="A3002" s="0" t="s">
        <v>10840</v>
      </c>
      <c r="B3002" s="0" t="s">
        <v>10841</v>
      </c>
      <c r="C3002" s="0" t="str">
        <f t="shared" si="46"/>
        <v>LSThaba-Tseka</v>
      </c>
    </row>
    <row r="3003">
      <c r="A3003" s="0" t="s">
        <v>10842</v>
      </c>
      <c r="B3003" s="0" t="s">
        <v>10843</v>
      </c>
      <c r="C3003" s="0" t="str">
        <f t="shared" si="46"/>
        <v>LTAlytaus apskritis</v>
      </c>
    </row>
    <row r="3004">
      <c r="A3004" s="0" t="s">
        <v>10844</v>
      </c>
      <c r="B3004" s="0" t="s">
        <v>10845</v>
      </c>
      <c r="C3004" s="0" t="str">
        <f t="shared" si="46"/>
        <v>LTKlaipėdos apskritis</v>
      </c>
    </row>
    <row r="3005">
      <c r="A3005" s="0" t="s">
        <v>10846</v>
      </c>
      <c r="B3005" s="0" t="s">
        <v>10847</v>
      </c>
      <c r="C3005" s="0" t="str">
        <f t="shared" si="46"/>
        <v>LTKauno apskritis</v>
      </c>
    </row>
    <row r="3006">
      <c r="A3006" s="0" t="s">
        <v>10848</v>
      </c>
      <c r="B3006" s="0" t="s">
        <v>10849</v>
      </c>
      <c r="C3006" s="0" t="str">
        <f t="shared" si="46"/>
        <v>LTMarijampolės apskritis</v>
      </c>
    </row>
    <row r="3007">
      <c r="A3007" s="0" t="s">
        <v>10850</v>
      </c>
      <c r="B3007" s="0" t="s">
        <v>10851</v>
      </c>
      <c r="C3007" s="0" t="str">
        <f t="shared" si="46"/>
        <v>LTPanevėžio apskritis</v>
      </c>
    </row>
    <row r="3008">
      <c r="A3008" s="0" t="s">
        <v>10852</v>
      </c>
      <c r="B3008" s="0" t="s">
        <v>10853</v>
      </c>
      <c r="C3008" s="0" t="str">
        <f t="shared" si="46"/>
        <v>LTŠiaulių apskritis</v>
      </c>
    </row>
    <row r="3009">
      <c r="A3009" s="0" t="s">
        <v>10854</v>
      </c>
      <c r="B3009" s="0" t="s">
        <v>10855</v>
      </c>
      <c r="C3009" s="0" t="str">
        <f t="shared" si="46"/>
        <v>LTTauragės apskritis</v>
      </c>
    </row>
    <row r="3010">
      <c r="A3010" s="0" t="s">
        <v>10856</v>
      </c>
      <c r="B3010" s="0" t="s">
        <v>10857</v>
      </c>
      <c r="C3010" s="0" t="str">
        <f t="shared" si="46"/>
        <v>LTTelšių apskritis</v>
      </c>
    </row>
    <row r="3011">
      <c r="A3011" s="0" t="s">
        <v>10858</v>
      </c>
      <c r="B3011" s="0" t="s">
        <v>10859</v>
      </c>
      <c r="C3011" s="0" t="str">
        <f ref="C3011:C3074" t="shared" si="47">LEFT(A3011,2)&amp;B3011</f>
        <v>LTUtenos apskritis</v>
      </c>
    </row>
    <row r="3012">
      <c r="A3012" s="0" t="s">
        <v>10860</v>
      </c>
      <c r="B3012" s="0" t="s">
        <v>10861</v>
      </c>
      <c r="C3012" s="0" t="str">
        <f t="shared" si="47"/>
        <v>LTVilniaus apskritis</v>
      </c>
    </row>
    <row r="3013">
      <c r="A3013" s="0" t="s">
        <v>10862</v>
      </c>
      <c r="B3013" s="0" t="s">
        <v>10863</v>
      </c>
      <c r="C3013" s="0" t="str">
        <f t="shared" si="47"/>
        <v>LTAlytaus miestas</v>
      </c>
    </row>
    <row r="3014">
      <c r="A3014" s="0" t="s">
        <v>10864</v>
      </c>
      <c r="B3014" s="0" t="s">
        <v>10865</v>
      </c>
      <c r="C3014" s="0" t="str">
        <f t="shared" si="47"/>
        <v>LTKauno miestas</v>
      </c>
    </row>
    <row r="3015">
      <c r="A3015" s="0" t="s">
        <v>10866</v>
      </c>
      <c r="B3015" s="0" t="s">
        <v>10867</v>
      </c>
      <c r="C3015" s="0" t="str">
        <f t="shared" si="47"/>
        <v>LTKlaipėdos miestas</v>
      </c>
    </row>
    <row r="3016">
      <c r="A3016" s="0" t="s">
        <v>10868</v>
      </c>
      <c r="B3016" s="0" t="s">
        <v>10869</v>
      </c>
      <c r="C3016" s="0" t="str">
        <f t="shared" si="47"/>
        <v>LTPalangos miestas</v>
      </c>
    </row>
    <row r="3017">
      <c r="A3017" s="0" t="s">
        <v>10870</v>
      </c>
      <c r="B3017" s="0" t="s">
        <v>10871</v>
      </c>
      <c r="C3017" s="0" t="str">
        <f t="shared" si="47"/>
        <v>LTPanevėžio miestas</v>
      </c>
    </row>
    <row r="3018">
      <c r="A3018" s="0" t="s">
        <v>10872</v>
      </c>
      <c r="B3018" s="0" t="s">
        <v>10873</v>
      </c>
      <c r="C3018" s="0" t="str">
        <f t="shared" si="47"/>
        <v>LTŠiaulių miestas</v>
      </c>
    </row>
    <row r="3019">
      <c r="A3019" s="0" t="s">
        <v>10874</v>
      </c>
      <c r="B3019" s="0" t="s">
        <v>10875</v>
      </c>
      <c r="C3019" s="0" t="str">
        <f t="shared" si="47"/>
        <v>LTVilniaus miestas</v>
      </c>
    </row>
    <row r="3020">
      <c r="A3020" s="0" t="s">
        <v>10876</v>
      </c>
      <c r="B3020" s="0" t="s">
        <v>10877</v>
      </c>
      <c r="C3020" s="0" t="str">
        <f t="shared" si="47"/>
        <v>LTAkmenė</v>
      </c>
    </row>
    <row r="3021">
      <c r="A3021" s="0" t="s">
        <v>10878</v>
      </c>
      <c r="B3021" s="0" t="s">
        <v>10879</v>
      </c>
      <c r="C3021" s="0" t="str">
        <f t="shared" si="47"/>
        <v>LTAlytus</v>
      </c>
    </row>
    <row r="3022">
      <c r="A3022" s="0" t="s">
        <v>10880</v>
      </c>
      <c r="B3022" s="0" t="s">
        <v>10881</v>
      </c>
      <c r="C3022" s="0" t="str">
        <f t="shared" si="47"/>
        <v>LTAnykščiai</v>
      </c>
    </row>
    <row r="3023">
      <c r="A3023" s="0" t="s">
        <v>10882</v>
      </c>
      <c r="B3023" s="0" t="s">
        <v>10883</v>
      </c>
      <c r="C3023" s="0" t="str">
        <f t="shared" si="47"/>
        <v>LTBiržai</v>
      </c>
    </row>
    <row r="3024">
      <c r="A3024" s="0" t="s">
        <v>10884</v>
      </c>
      <c r="B3024" s="0" t="s">
        <v>10885</v>
      </c>
      <c r="C3024" s="0" t="str">
        <f t="shared" si="47"/>
        <v>LTIgnalina</v>
      </c>
    </row>
    <row r="3025">
      <c r="A3025" s="0" t="s">
        <v>10886</v>
      </c>
      <c r="B3025" s="0" t="s">
        <v>10887</v>
      </c>
      <c r="C3025" s="0" t="str">
        <f t="shared" si="47"/>
        <v>LTJonava</v>
      </c>
    </row>
    <row r="3026">
      <c r="A3026" s="0" t="s">
        <v>10888</v>
      </c>
      <c r="B3026" s="0" t="s">
        <v>10889</v>
      </c>
      <c r="C3026" s="0" t="str">
        <f t="shared" si="47"/>
        <v>LTJoniškis</v>
      </c>
    </row>
    <row r="3027">
      <c r="A3027" s="0" t="s">
        <v>10890</v>
      </c>
      <c r="B3027" s="0" t="s">
        <v>10891</v>
      </c>
      <c r="C3027" s="0" t="str">
        <f t="shared" si="47"/>
        <v>LTJurbarkas</v>
      </c>
    </row>
    <row r="3028">
      <c r="A3028" s="0" t="s">
        <v>10892</v>
      </c>
      <c r="B3028" s="0" t="s">
        <v>10893</v>
      </c>
      <c r="C3028" s="0" t="str">
        <f t="shared" si="47"/>
        <v>LTKaišiadorys</v>
      </c>
    </row>
    <row r="3029">
      <c r="A3029" s="0" t="s">
        <v>10894</v>
      </c>
      <c r="B3029" s="0" t="s">
        <v>10895</v>
      </c>
      <c r="C3029" s="0" t="str">
        <f t="shared" si="47"/>
        <v>LTKaunas</v>
      </c>
    </row>
    <row r="3030">
      <c r="A3030" s="0" t="s">
        <v>10896</v>
      </c>
      <c r="B3030" s="0" t="s">
        <v>10897</v>
      </c>
      <c r="C3030" s="0" t="str">
        <f t="shared" si="47"/>
        <v>LTKėdainiai</v>
      </c>
    </row>
    <row r="3031">
      <c r="A3031" s="0" t="s">
        <v>10898</v>
      </c>
      <c r="B3031" s="0" t="s">
        <v>10899</v>
      </c>
      <c r="C3031" s="0" t="str">
        <f t="shared" si="47"/>
        <v>LTKelmė</v>
      </c>
    </row>
    <row r="3032">
      <c r="A3032" s="0" t="s">
        <v>10900</v>
      </c>
      <c r="B3032" s="0" t="s">
        <v>10901</v>
      </c>
      <c r="C3032" s="0" t="str">
        <f t="shared" si="47"/>
        <v>LTKlaipėda</v>
      </c>
    </row>
    <row r="3033">
      <c r="A3033" s="0" t="s">
        <v>10902</v>
      </c>
      <c r="B3033" s="0" t="s">
        <v>10903</v>
      </c>
      <c r="C3033" s="0" t="str">
        <f t="shared" si="47"/>
        <v>LTKretinga</v>
      </c>
    </row>
    <row r="3034">
      <c r="A3034" s="0" t="s">
        <v>10904</v>
      </c>
      <c r="B3034" s="0" t="s">
        <v>10905</v>
      </c>
      <c r="C3034" s="0" t="str">
        <f t="shared" si="47"/>
        <v>LTKupiškis</v>
      </c>
    </row>
    <row r="3035">
      <c r="A3035" s="0" t="s">
        <v>10906</v>
      </c>
      <c r="B3035" s="0" t="s">
        <v>10907</v>
      </c>
      <c r="C3035" s="0" t="str">
        <f t="shared" si="47"/>
        <v>LTLazdijai</v>
      </c>
    </row>
    <row r="3036">
      <c r="A3036" s="0" t="s">
        <v>10908</v>
      </c>
      <c r="B3036" s="0" t="s">
        <v>10909</v>
      </c>
      <c r="C3036" s="0" t="str">
        <f t="shared" si="47"/>
        <v>LTMarijampolė</v>
      </c>
    </row>
    <row r="3037">
      <c r="A3037" s="0" t="s">
        <v>10910</v>
      </c>
      <c r="B3037" s="0" t="s">
        <v>10911</v>
      </c>
      <c r="C3037" s="0" t="str">
        <f t="shared" si="47"/>
        <v>LTMažeikiai</v>
      </c>
    </row>
    <row r="3038">
      <c r="A3038" s="0" t="s">
        <v>10912</v>
      </c>
      <c r="B3038" s="0" t="s">
        <v>10913</v>
      </c>
      <c r="C3038" s="0" t="str">
        <f t="shared" si="47"/>
        <v>LTMolėtai</v>
      </c>
    </row>
    <row r="3039">
      <c r="A3039" s="0" t="s">
        <v>10914</v>
      </c>
      <c r="B3039" s="0" t="s">
        <v>10915</v>
      </c>
      <c r="C3039" s="0" t="str">
        <f t="shared" si="47"/>
        <v>LTPakruojis</v>
      </c>
    </row>
    <row r="3040">
      <c r="A3040" s="0" t="s">
        <v>10916</v>
      </c>
      <c r="B3040" s="0" t="s">
        <v>10917</v>
      </c>
      <c r="C3040" s="0" t="str">
        <f t="shared" si="47"/>
        <v>LTPanevėžys</v>
      </c>
    </row>
    <row r="3041">
      <c r="A3041" s="0" t="s">
        <v>10918</v>
      </c>
      <c r="B3041" s="0" t="s">
        <v>10919</v>
      </c>
      <c r="C3041" s="0" t="str">
        <f t="shared" si="47"/>
        <v>LTPasvalys</v>
      </c>
    </row>
    <row r="3042">
      <c r="A3042" s="0" t="s">
        <v>10920</v>
      </c>
      <c r="B3042" s="0" t="s">
        <v>10921</v>
      </c>
      <c r="C3042" s="0" t="str">
        <f t="shared" si="47"/>
        <v>LTPlungė</v>
      </c>
    </row>
    <row r="3043">
      <c r="A3043" s="0" t="s">
        <v>10922</v>
      </c>
      <c r="B3043" s="0" t="s">
        <v>10923</v>
      </c>
      <c r="C3043" s="0" t="str">
        <f t="shared" si="47"/>
        <v>LTPrienai</v>
      </c>
    </row>
    <row r="3044">
      <c r="A3044" s="0" t="s">
        <v>10924</v>
      </c>
      <c r="B3044" s="0" t="s">
        <v>10925</v>
      </c>
      <c r="C3044" s="0" t="str">
        <f t="shared" si="47"/>
        <v>LTRadviliškis</v>
      </c>
    </row>
    <row r="3045">
      <c r="A3045" s="0" t="s">
        <v>10926</v>
      </c>
      <c r="B3045" s="0" t="s">
        <v>10927</v>
      </c>
      <c r="C3045" s="0" t="str">
        <f t="shared" si="47"/>
        <v>LTRaseiniai</v>
      </c>
    </row>
    <row r="3046">
      <c r="A3046" s="0" t="s">
        <v>10928</v>
      </c>
      <c r="B3046" s="0" t="s">
        <v>10929</v>
      </c>
      <c r="C3046" s="0" t="str">
        <f t="shared" si="47"/>
        <v>LTRokiškis</v>
      </c>
    </row>
    <row r="3047">
      <c r="A3047" s="0" t="s">
        <v>10930</v>
      </c>
      <c r="B3047" s="0" t="s">
        <v>10931</v>
      </c>
      <c r="C3047" s="0" t="str">
        <f t="shared" si="47"/>
        <v>LTŠakiai</v>
      </c>
    </row>
    <row r="3048">
      <c r="A3048" s="0" t="s">
        <v>10932</v>
      </c>
      <c r="B3048" s="0" t="s">
        <v>10933</v>
      </c>
      <c r="C3048" s="0" t="str">
        <f t="shared" si="47"/>
        <v>LTŠalčininkai</v>
      </c>
    </row>
    <row r="3049">
      <c r="A3049" s="0" t="s">
        <v>10934</v>
      </c>
      <c r="B3049" s="0" t="s">
        <v>10935</v>
      </c>
      <c r="C3049" s="0" t="str">
        <f t="shared" si="47"/>
        <v>LTŠiauliai</v>
      </c>
    </row>
    <row r="3050">
      <c r="A3050" s="0" t="s">
        <v>10936</v>
      </c>
      <c r="B3050" s="0" t="s">
        <v>10937</v>
      </c>
      <c r="C3050" s="0" t="str">
        <f t="shared" si="47"/>
        <v>LTŠilalė</v>
      </c>
    </row>
    <row r="3051">
      <c r="A3051" s="0" t="s">
        <v>10938</v>
      </c>
      <c r="B3051" s="0" t="s">
        <v>10939</v>
      </c>
      <c r="C3051" s="0" t="str">
        <f t="shared" si="47"/>
        <v>LTŠilutė</v>
      </c>
    </row>
    <row r="3052">
      <c r="A3052" s="0" t="s">
        <v>10940</v>
      </c>
      <c r="B3052" s="0" t="s">
        <v>10941</v>
      </c>
      <c r="C3052" s="0" t="str">
        <f t="shared" si="47"/>
        <v>LTŠirvintos</v>
      </c>
    </row>
    <row r="3053">
      <c r="A3053" s="0" t="s">
        <v>10942</v>
      </c>
      <c r="B3053" s="0" t="s">
        <v>10943</v>
      </c>
      <c r="C3053" s="0" t="str">
        <f t="shared" si="47"/>
        <v>LTSkuodas</v>
      </c>
    </row>
    <row r="3054">
      <c r="A3054" s="0" t="s">
        <v>10944</v>
      </c>
      <c r="B3054" s="0" t="s">
        <v>10945</v>
      </c>
      <c r="C3054" s="0" t="str">
        <f t="shared" si="47"/>
        <v>LTŠvenčionys</v>
      </c>
    </row>
    <row r="3055">
      <c r="A3055" s="0" t="s">
        <v>10946</v>
      </c>
      <c r="B3055" s="0" t="s">
        <v>10947</v>
      </c>
      <c r="C3055" s="0" t="str">
        <f t="shared" si="47"/>
        <v>LTTauragė</v>
      </c>
    </row>
    <row r="3056">
      <c r="A3056" s="0" t="s">
        <v>10948</v>
      </c>
      <c r="B3056" s="0" t="s">
        <v>10949</v>
      </c>
      <c r="C3056" s="0" t="str">
        <f t="shared" si="47"/>
        <v>LTTelšiai</v>
      </c>
    </row>
    <row r="3057">
      <c r="A3057" s="0" t="s">
        <v>10950</v>
      </c>
      <c r="B3057" s="0" t="s">
        <v>10951</v>
      </c>
      <c r="C3057" s="0" t="str">
        <f t="shared" si="47"/>
        <v>LTTrakai</v>
      </c>
    </row>
    <row r="3058">
      <c r="A3058" s="0" t="s">
        <v>10952</v>
      </c>
      <c r="B3058" s="0" t="s">
        <v>10953</v>
      </c>
      <c r="C3058" s="0" t="str">
        <f t="shared" si="47"/>
        <v>LTUkmergė</v>
      </c>
    </row>
    <row r="3059">
      <c r="A3059" s="0" t="s">
        <v>10954</v>
      </c>
      <c r="B3059" s="0" t="s">
        <v>10955</v>
      </c>
      <c r="C3059" s="0" t="str">
        <f t="shared" si="47"/>
        <v>LTUtena</v>
      </c>
    </row>
    <row r="3060">
      <c r="A3060" s="0" t="s">
        <v>10956</v>
      </c>
      <c r="B3060" s="0" t="s">
        <v>10957</v>
      </c>
      <c r="C3060" s="0" t="str">
        <f t="shared" si="47"/>
        <v>LTVarėna</v>
      </c>
    </row>
    <row r="3061">
      <c r="A3061" s="0" t="s">
        <v>10958</v>
      </c>
      <c r="B3061" s="0" t="s">
        <v>10959</v>
      </c>
      <c r="C3061" s="0" t="str">
        <f t="shared" si="47"/>
        <v>LTVilkaviškis</v>
      </c>
    </row>
    <row r="3062">
      <c r="A3062" s="0" t="s">
        <v>10960</v>
      </c>
      <c r="B3062" s="0" t="s">
        <v>1558</v>
      </c>
      <c r="C3062" s="0" t="str">
        <f t="shared" si="47"/>
        <v>LTVilnius</v>
      </c>
    </row>
    <row r="3063">
      <c r="A3063" s="0" t="s">
        <v>10961</v>
      </c>
      <c r="B3063" s="0" t="s">
        <v>10962</v>
      </c>
      <c r="C3063" s="0" t="str">
        <f t="shared" si="47"/>
        <v>LTZarasai</v>
      </c>
    </row>
    <row r="3064">
      <c r="A3064" s="0" t="s">
        <v>10963</v>
      </c>
      <c r="B3064" s="0" t="s">
        <v>10964</v>
      </c>
      <c r="C3064" s="0" t="str">
        <f t="shared" si="47"/>
        <v>LTBirštono</v>
      </c>
    </row>
    <row r="3065">
      <c r="A3065" s="0" t="s">
        <v>10965</v>
      </c>
      <c r="B3065" s="0" t="s">
        <v>10966</v>
      </c>
      <c r="C3065" s="0" t="str">
        <f t="shared" si="47"/>
        <v>LTDruskininkai</v>
      </c>
    </row>
    <row r="3066">
      <c r="A3066" s="0" t="s">
        <v>10967</v>
      </c>
      <c r="B3066" s="0" t="s">
        <v>10968</v>
      </c>
      <c r="C3066" s="0" t="str">
        <f t="shared" si="47"/>
        <v>LTElektrėnai</v>
      </c>
    </row>
    <row r="3067">
      <c r="A3067" s="0" t="s">
        <v>10969</v>
      </c>
      <c r="B3067" s="0" t="s">
        <v>10970</v>
      </c>
      <c r="C3067" s="0" t="str">
        <f t="shared" si="47"/>
        <v>LTKalvarijos</v>
      </c>
    </row>
    <row r="3068">
      <c r="A3068" s="0" t="s">
        <v>10971</v>
      </c>
      <c r="B3068" s="0" t="s">
        <v>10972</v>
      </c>
      <c r="C3068" s="0" t="str">
        <f t="shared" si="47"/>
        <v>LTKazlų Rūdos</v>
      </c>
    </row>
    <row r="3069">
      <c r="A3069" s="0" t="s">
        <v>10973</v>
      </c>
      <c r="B3069" s="0" t="s">
        <v>10974</v>
      </c>
      <c r="C3069" s="0" t="str">
        <f t="shared" si="47"/>
        <v>LTNeringa</v>
      </c>
    </row>
    <row r="3070">
      <c r="A3070" s="0" t="s">
        <v>10975</v>
      </c>
      <c r="B3070" s="0" t="s">
        <v>10976</v>
      </c>
      <c r="C3070" s="0" t="str">
        <f t="shared" si="47"/>
        <v>LTPagėgiai</v>
      </c>
    </row>
    <row r="3071">
      <c r="A3071" s="0" t="s">
        <v>10977</v>
      </c>
      <c r="B3071" s="0" t="s">
        <v>10978</v>
      </c>
      <c r="C3071" s="0" t="str">
        <f t="shared" si="47"/>
        <v>LTRietavo</v>
      </c>
    </row>
    <row r="3072">
      <c r="A3072" s="0" t="s">
        <v>10979</v>
      </c>
      <c r="B3072" s="0" t="s">
        <v>10980</v>
      </c>
      <c r="C3072" s="0" t="str">
        <f t="shared" si="47"/>
        <v>LTVisaginas</v>
      </c>
    </row>
    <row r="3073">
      <c r="A3073" s="0" t="s">
        <v>10981</v>
      </c>
      <c r="B3073" s="0" t="s">
        <v>10982</v>
      </c>
      <c r="C3073" s="0" t="str">
        <f t="shared" si="47"/>
        <v>LUCapellen</v>
      </c>
    </row>
    <row r="3074">
      <c r="A3074" s="0" t="s">
        <v>10981</v>
      </c>
      <c r="B3074" s="0" t="s">
        <v>10982</v>
      </c>
      <c r="C3074" s="0" t="str">
        <f t="shared" si="47"/>
        <v>LUCapellen</v>
      </c>
    </row>
    <row r="3075">
      <c r="A3075" s="0" t="s">
        <v>10981</v>
      </c>
      <c r="B3075" s="0" t="s">
        <v>10983</v>
      </c>
      <c r="C3075" s="0" t="str">
        <f ref="C3075:C3138" t="shared" si="48">LEFT(A3075,2)&amp;B3075</f>
        <v>LUKapellen</v>
      </c>
    </row>
    <row r="3076">
      <c r="A3076" s="0" t="s">
        <v>10984</v>
      </c>
      <c r="B3076" s="0" t="s">
        <v>10985</v>
      </c>
      <c r="C3076" s="0" t="str">
        <f t="shared" si="48"/>
        <v>LUClerf</v>
      </c>
    </row>
    <row r="3077">
      <c r="A3077" s="0" t="s">
        <v>10984</v>
      </c>
      <c r="B3077" s="0" t="s">
        <v>10986</v>
      </c>
      <c r="C3077" s="0" t="str">
        <f t="shared" si="48"/>
        <v>LUClervaux</v>
      </c>
    </row>
    <row r="3078">
      <c r="A3078" s="0" t="s">
        <v>10984</v>
      </c>
      <c r="B3078" s="0" t="s">
        <v>10987</v>
      </c>
      <c r="C3078" s="0" t="str">
        <f t="shared" si="48"/>
        <v>LUKlierf</v>
      </c>
    </row>
    <row r="3079">
      <c r="A3079" s="0" t="s">
        <v>10988</v>
      </c>
      <c r="B3079" s="0" t="s">
        <v>10989</v>
      </c>
      <c r="C3079" s="0" t="str">
        <f t="shared" si="48"/>
        <v>LUDiekirch</v>
      </c>
    </row>
    <row r="3080">
      <c r="A3080" s="0" t="s">
        <v>10988</v>
      </c>
      <c r="B3080" s="0" t="s">
        <v>10989</v>
      </c>
      <c r="C3080" s="0" t="str">
        <f t="shared" si="48"/>
        <v>LUDiekirch</v>
      </c>
    </row>
    <row r="3081">
      <c r="A3081" s="0" t="s">
        <v>10988</v>
      </c>
      <c r="B3081" s="0" t="s">
        <v>10990</v>
      </c>
      <c r="C3081" s="0" t="str">
        <f t="shared" si="48"/>
        <v>LUDiekrech</v>
      </c>
    </row>
    <row r="3082">
      <c r="A3082" s="0" t="s">
        <v>10991</v>
      </c>
      <c r="B3082" s="0" t="s">
        <v>10992</v>
      </c>
      <c r="C3082" s="0" t="str">
        <f t="shared" si="48"/>
        <v>LUEchternach</v>
      </c>
    </row>
    <row r="3083">
      <c r="A3083" s="0" t="s">
        <v>10991</v>
      </c>
      <c r="B3083" s="0" t="s">
        <v>10992</v>
      </c>
      <c r="C3083" s="0" t="str">
        <f t="shared" si="48"/>
        <v>LUEchternach</v>
      </c>
    </row>
    <row r="3084">
      <c r="A3084" s="0" t="s">
        <v>10991</v>
      </c>
      <c r="B3084" s="0" t="s">
        <v>10993</v>
      </c>
      <c r="C3084" s="0" t="str">
        <f t="shared" si="48"/>
        <v>LUIechternach</v>
      </c>
    </row>
    <row r="3085">
      <c r="A3085" s="0" t="s">
        <v>10994</v>
      </c>
      <c r="B3085" s="0" t="s">
        <v>10995</v>
      </c>
      <c r="C3085" s="0" t="str">
        <f t="shared" si="48"/>
        <v>LUEsch an der Alzette</v>
      </c>
    </row>
    <row r="3086">
      <c r="A3086" s="0" t="s">
        <v>10994</v>
      </c>
      <c r="B3086" s="0" t="s">
        <v>10996</v>
      </c>
      <c r="C3086" s="0" t="str">
        <f t="shared" si="48"/>
        <v>LUEsch-sur-Alzette</v>
      </c>
    </row>
    <row r="3087">
      <c r="A3087" s="0" t="s">
        <v>10994</v>
      </c>
      <c r="B3087" s="0" t="s">
        <v>10997</v>
      </c>
      <c r="C3087" s="0" t="str">
        <f t="shared" si="48"/>
        <v>LUEsch-Uelzecht</v>
      </c>
    </row>
    <row r="3088">
      <c r="A3088" s="0" t="s">
        <v>10998</v>
      </c>
      <c r="B3088" s="0" t="s">
        <v>10999</v>
      </c>
      <c r="C3088" s="0" t="str">
        <f t="shared" si="48"/>
        <v>LUGrevenmacher</v>
      </c>
    </row>
    <row r="3089">
      <c r="A3089" s="0" t="s">
        <v>10998</v>
      </c>
      <c r="B3089" s="0" t="s">
        <v>10999</v>
      </c>
      <c r="C3089" s="0" t="str">
        <f t="shared" si="48"/>
        <v>LUGrevenmacher</v>
      </c>
    </row>
    <row r="3090">
      <c r="A3090" s="0" t="s">
        <v>10998</v>
      </c>
      <c r="B3090" s="0" t="s">
        <v>11000</v>
      </c>
      <c r="C3090" s="0" t="str">
        <f t="shared" si="48"/>
        <v>LUGréivemaacher</v>
      </c>
    </row>
    <row r="3091">
      <c r="A3091" s="0" t="s">
        <v>11001</v>
      </c>
      <c r="B3091" s="0" t="s">
        <v>11002</v>
      </c>
      <c r="C3091" s="0" t="str">
        <f t="shared" si="48"/>
        <v>LULuxemburg</v>
      </c>
    </row>
    <row r="3092">
      <c r="A3092" s="0" t="s">
        <v>11001</v>
      </c>
      <c r="B3092" s="0" t="s">
        <v>6220</v>
      </c>
      <c r="C3092" s="0" t="str">
        <f t="shared" si="48"/>
        <v>LULuxembourg</v>
      </c>
    </row>
    <row r="3093">
      <c r="A3093" s="0" t="s">
        <v>11001</v>
      </c>
      <c r="B3093" s="0" t="s">
        <v>11003</v>
      </c>
      <c r="C3093" s="0" t="str">
        <f t="shared" si="48"/>
        <v>LULëtzebuerg</v>
      </c>
    </row>
    <row r="3094">
      <c r="A3094" s="0" t="s">
        <v>11004</v>
      </c>
      <c r="B3094" s="0" t="s">
        <v>11005</v>
      </c>
      <c r="C3094" s="0" t="str">
        <f t="shared" si="48"/>
        <v>LUMersch</v>
      </c>
    </row>
    <row r="3095">
      <c r="A3095" s="0" t="s">
        <v>11004</v>
      </c>
      <c r="B3095" s="0" t="s">
        <v>11005</v>
      </c>
      <c r="C3095" s="0" t="str">
        <f t="shared" si="48"/>
        <v>LUMersch</v>
      </c>
    </row>
    <row r="3096">
      <c r="A3096" s="0" t="s">
        <v>11004</v>
      </c>
      <c r="B3096" s="0" t="s">
        <v>11006</v>
      </c>
      <c r="C3096" s="0" t="str">
        <f t="shared" si="48"/>
        <v>LUMiersch</v>
      </c>
    </row>
    <row r="3097">
      <c r="A3097" s="0" t="s">
        <v>11007</v>
      </c>
      <c r="B3097" s="0" t="s">
        <v>11008</v>
      </c>
      <c r="C3097" s="0" t="str">
        <f t="shared" si="48"/>
        <v>LURedingen</v>
      </c>
    </row>
    <row r="3098">
      <c r="A3098" s="0" t="s">
        <v>11007</v>
      </c>
      <c r="B3098" s="0" t="s">
        <v>11009</v>
      </c>
      <c r="C3098" s="0" t="str">
        <f t="shared" si="48"/>
        <v>LURedange</v>
      </c>
    </row>
    <row r="3099">
      <c r="A3099" s="0" t="s">
        <v>11007</v>
      </c>
      <c r="B3099" s="0" t="s">
        <v>11010</v>
      </c>
      <c r="C3099" s="0" t="str">
        <f t="shared" si="48"/>
        <v>LURéiden-Atert</v>
      </c>
    </row>
    <row r="3100">
      <c r="A3100" s="0" t="s">
        <v>11011</v>
      </c>
      <c r="B3100" s="0" t="s">
        <v>11012</v>
      </c>
      <c r="C3100" s="0" t="str">
        <f t="shared" si="48"/>
        <v>LURemich</v>
      </c>
    </row>
    <row r="3101">
      <c r="A3101" s="0" t="s">
        <v>11011</v>
      </c>
      <c r="B3101" s="0" t="s">
        <v>11012</v>
      </c>
      <c r="C3101" s="0" t="str">
        <f t="shared" si="48"/>
        <v>LURemich</v>
      </c>
    </row>
    <row r="3102">
      <c r="A3102" s="0" t="s">
        <v>11011</v>
      </c>
      <c r="B3102" s="0" t="s">
        <v>11013</v>
      </c>
      <c r="C3102" s="0" t="str">
        <f t="shared" si="48"/>
        <v>LURéimech</v>
      </c>
    </row>
    <row r="3103">
      <c r="A3103" s="0" t="s">
        <v>11014</v>
      </c>
      <c r="B3103" s="0" t="s">
        <v>11015</v>
      </c>
      <c r="C3103" s="0" t="str">
        <f t="shared" si="48"/>
        <v>LUVianden</v>
      </c>
    </row>
    <row r="3104">
      <c r="A3104" s="0" t="s">
        <v>11014</v>
      </c>
      <c r="B3104" s="0" t="s">
        <v>11015</v>
      </c>
      <c r="C3104" s="0" t="str">
        <f t="shared" si="48"/>
        <v>LUVianden</v>
      </c>
    </row>
    <row r="3105">
      <c r="A3105" s="0" t="s">
        <v>11014</v>
      </c>
      <c r="B3105" s="0" t="s">
        <v>11016</v>
      </c>
      <c r="C3105" s="0" t="str">
        <f t="shared" si="48"/>
        <v>LUVeianen</v>
      </c>
    </row>
    <row r="3106">
      <c r="A3106" s="0" t="s">
        <v>11017</v>
      </c>
      <c r="B3106" s="0" t="s">
        <v>11018</v>
      </c>
      <c r="C3106" s="0" t="str">
        <f t="shared" si="48"/>
        <v>LUWiltz</v>
      </c>
    </row>
    <row r="3107">
      <c r="A3107" s="0" t="s">
        <v>11017</v>
      </c>
      <c r="B3107" s="0" t="s">
        <v>11018</v>
      </c>
      <c r="C3107" s="0" t="str">
        <f t="shared" si="48"/>
        <v>LUWiltz</v>
      </c>
    </row>
    <row r="3108">
      <c r="A3108" s="0" t="s">
        <v>11017</v>
      </c>
      <c r="B3108" s="0" t="s">
        <v>11019</v>
      </c>
      <c r="C3108" s="0" t="str">
        <f t="shared" si="48"/>
        <v>LUWolz</v>
      </c>
    </row>
    <row r="3109">
      <c r="A3109" s="0" t="s">
        <v>11020</v>
      </c>
      <c r="B3109" s="0" t="s">
        <v>11021</v>
      </c>
      <c r="C3109" s="0" t="str">
        <f t="shared" si="48"/>
        <v>LVAglonas novads</v>
      </c>
    </row>
    <row r="3110">
      <c r="A3110" s="0" t="s">
        <v>11022</v>
      </c>
      <c r="B3110" s="0" t="s">
        <v>11023</v>
      </c>
      <c r="C3110" s="0" t="str">
        <f t="shared" si="48"/>
        <v>LVAizkraukles novads</v>
      </c>
    </row>
    <row r="3111">
      <c r="A3111" s="0" t="s">
        <v>11024</v>
      </c>
      <c r="B3111" s="0" t="s">
        <v>11025</v>
      </c>
      <c r="C3111" s="0" t="str">
        <f t="shared" si="48"/>
        <v>LVAizputes novads</v>
      </c>
    </row>
    <row r="3112">
      <c r="A3112" s="0" t="s">
        <v>11026</v>
      </c>
      <c r="B3112" s="0" t="s">
        <v>11027</v>
      </c>
      <c r="C3112" s="0" t="str">
        <f t="shared" si="48"/>
        <v>LVAknīstes novads</v>
      </c>
    </row>
    <row r="3113">
      <c r="A3113" s="0" t="s">
        <v>11028</v>
      </c>
      <c r="B3113" s="0" t="s">
        <v>11029</v>
      </c>
      <c r="C3113" s="0" t="str">
        <f t="shared" si="48"/>
        <v>LVAlojas novads</v>
      </c>
    </row>
    <row r="3114">
      <c r="A3114" s="0" t="s">
        <v>11030</v>
      </c>
      <c r="B3114" s="0" t="s">
        <v>11031</v>
      </c>
      <c r="C3114" s="0" t="str">
        <f t="shared" si="48"/>
        <v>LVAlsungas novads</v>
      </c>
    </row>
    <row r="3115">
      <c r="A3115" s="0" t="s">
        <v>11032</v>
      </c>
      <c r="B3115" s="0" t="s">
        <v>11033</v>
      </c>
      <c r="C3115" s="0" t="str">
        <f t="shared" si="48"/>
        <v>LVAlūksnes novads</v>
      </c>
    </row>
    <row r="3116">
      <c r="A3116" s="0" t="s">
        <v>11034</v>
      </c>
      <c r="B3116" s="0" t="s">
        <v>11035</v>
      </c>
      <c r="C3116" s="0" t="str">
        <f t="shared" si="48"/>
        <v>LVAmatas novads</v>
      </c>
    </row>
    <row r="3117">
      <c r="A3117" s="0" t="s">
        <v>11036</v>
      </c>
      <c r="B3117" s="0" t="s">
        <v>11037</v>
      </c>
      <c r="C3117" s="0" t="str">
        <f t="shared" si="48"/>
        <v>LVApes novads</v>
      </c>
    </row>
    <row r="3118">
      <c r="A3118" s="0" t="s">
        <v>11038</v>
      </c>
      <c r="B3118" s="0" t="s">
        <v>11039</v>
      </c>
      <c r="C3118" s="0" t="str">
        <f t="shared" si="48"/>
        <v>LVAuces novads</v>
      </c>
    </row>
    <row r="3119">
      <c r="A3119" s="0" t="s">
        <v>11040</v>
      </c>
      <c r="B3119" s="0" t="s">
        <v>11041</v>
      </c>
      <c r="C3119" s="0" t="str">
        <f t="shared" si="48"/>
        <v>LVĀdažu novads</v>
      </c>
    </row>
    <row r="3120">
      <c r="A3120" s="0" t="s">
        <v>11042</v>
      </c>
      <c r="B3120" s="0" t="s">
        <v>11043</v>
      </c>
      <c r="C3120" s="0" t="str">
        <f t="shared" si="48"/>
        <v>LVBabītes novads</v>
      </c>
    </row>
    <row r="3121">
      <c r="A3121" s="0" t="s">
        <v>11044</v>
      </c>
      <c r="B3121" s="0" t="s">
        <v>11045</v>
      </c>
      <c r="C3121" s="0" t="str">
        <f t="shared" si="48"/>
        <v>LVBaldones novads</v>
      </c>
    </row>
    <row r="3122">
      <c r="A3122" s="0" t="s">
        <v>11046</v>
      </c>
      <c r="B3122" s="0" t="s">
        <v>11047</v>
      </c>
      <c r="C3122" s="0" t="str">
        <f t="shared" si="48"/>
        <v>LVBaltinavas novads</v>
      </c>
    </row>
    <row r="3123">
      <c r="A3123" s="0" t="s">
        <v>11048</v>
      </c>
      <c r="B3123" s="0" t="s">
        <v>11049</v>
      </c>
      <c r="C3123" s="0" t="str">
        <f t="shared" si="48"/>
        <v>LVBalvu novads</v>
      </c>
    </row>
    <row r="3124">
      <c r="A3124" s="0" t="s">
        <v>11050</v>
      </c>
      <c r="B3124" s="0" t="s">
        <v>11051</v>
      </c>
      <c r="C3124" s="0" t="str">
        <f t="shared" si="48"/>
        <v>LVBauskas novads</v>
      </c>
    </row>
    <row r="3125">
      <c r="A3125" s="0" t="s">
        <v>11052</v>
      </c>
      <c r="B3125" s="0" t="s">
        <v>11053</v>
      </c>
      <c r="C3125" s="0" t="str">
        <f t="shared" si="48"/>
        <v>LVBeverīnas novads</v>
      </c>
    </row>
    <row r="3126">
      <c r="A3126" s="0" t="s">
        <v>11054</v>
      </c>
      <c r="B3126" s="0" t="s">
        <v>11055</v>
      </c>
      <c r="C3126" s="0" t="str">
        <f t="shared" si="48"/>
        <v>LVBrocēnu novads</v>
      </c>
    </row>
    <row r="3127">
      <c r="A3127" s="0" t="s">
        <v>11056</v>
      </c>
      <c r="B3127" s="0" t="s">
        <v>11057</v>
      </c>
      <c r="C3127" s="0" t="str">
        <f t="shared" si="48"/>
        <v>LVBurtnieku novads</v>
      </c>
    </row>
    <row r="3128">
      <c r="A3128" s="0" t="s">
        <v>11058</v>
      </c>
      <c r="B3128" s="0" t="s">
        <v>11059</v>
      </c>
      <c r="C3128" s="0" t="str">
        <f t="shared" si="48"/>
        <v>LVCarnikavas novads</v>
      </c>
    </row>
    <row r="3129">
      <c r="A3129" s="0" t="s">
        <v>11060</v>
      </c>
      <c r="B3129" s="0" t="s">
        <v>11061</v>
      </c>
      <c r="C3129" s="0" t="str">
        <f t="shared" si="48"/>
        <v>LVCesvaines novads</v>
      </c>
    </row>
    <row r="3130">
      <c r="A3130" s="0" t="s">
        <v>11062</v>
      </c>
      <c r="B3130" s="0" t="s">
        <v>11063</v>
      </c>
      <c r="C3130" s="0" t="str">
        <f t="shared" si="48"/>
        <v>LVCēsu novads</v>
      </c>
    </row>
    <row r="3131">
      <c r="A3131" s="0" t="s">
        <v>11064</v>
      </c>
      <c r="B3131" s="0" t="s">
        <v>11065</v>
      </c>
      <c r="C3131" s="0" t="str">
        <f t="shared" si="48"/>
        <v>LVCiblas novads</v>
      </c>
    </row>
    <row r="3132">
      <c r="A3132" s="0" t="s">
        <v>11066</v>
      </c>
      <c r="B3132" s="0" t="s">
        <v>11067</v>
      </c>
      <c r="C3132" s="0" t="str">
        <f t="shared" si="48"/>
        <v>LVDagdas novads</v>
      </c>
    </row>
    <row r="3133">
      <c r="A3133" s="0" t="s">
        <v>11068</v>
      </c>
      <c r="B3133" s="0" t="s">
        <v>11069</v>
      </c>
      <c r="C3133" s="0" t="str">
        <f t="shared" si="48"/>
        <v>LVDaugavpils novads</v>
      </c>
    </row>
    <row r="3134">
      <c r="A3134" s="0" t="s">
        <v>11070</v>
      </c>
      <c r="B3134" s="0" t="s">
        <v>11071</v>
      </c>
      <c r="C3134" s="0" t="str">
        <f t="shared" si="48"/>
        <v>LVDobeles novads</v>
      </c>
    </row>
    <row r="3135">
      <c r="A3135" s="0" t="s">
        <v>11072</v>
      </c>
      <c r="B3135" s="0" t="s">
        <v>11073</v>
      </c>
      <c r="C3135" s="0" t="str">
        <f t="shared" si="48"/>
        <v>LVDundagas novads</v>
      </c>
    </row>
    <row r="3136">
      <c r="A3136" s="0" t="s">
        <v>11074</v>
      </c>
      <c r="B3136" s="0" t="s">
        <v>11075</v>
      </c>
      <c r="C3136" s="0" t="str">
        <f t="shared" si="48"/>
        <v>LVDurbes novads</v>
      </c>
    </row>
    <row r="3137">
      <c r="A3137" s="0" t="s">
        <v>11076</v>
      </c>
      <c r="B3137" s="0" t="s">
        <v>11077</v>
      </c>
      <c r="C3137" s="0" t="str">
        <f t="shared" si="48"/>
        <v>LVEngures novads</v>
      </c>
    </row>
    <row r="3138">
      <c r="A3138" s="0" t="s">
        <v>11078</v>
      </c>
      <c r="B3138" s="0" t="s">
        <v>11079</v>
      </c>
      <c r="C3138" s="0" t="str">
        <f t="shared" si="48"/>
        <v>LVĒrgļu novads</v>
      </c>
    </row>
    <row r="3139">
      <c r="A3139" s="0" t="s">
        <v>11080</v>
      </c>
      <c r="B3139" s="0" t="s">
        <v>11081</v>
      </c>
      <c r="C3139" s="0" t="str">
        <f ref="C3139:C3202" t="shared" si="49">LEFT(A3139,2)&amp;B3139</f>
        <v>LVGarkalnes novads</v>
      </c>
    </row>
    <row r="3140">
      <c r="A3140" s="0" t="s">
        <v>11082</v>
      </c>
      <c r="B3140" s="0" t="s">
        <v>11083</v>
      </c>
      <c r="C3140" s="0" t="str">
        <f t="shared" si="49"/>
        <v>LVGrobiņas novads</v>
      </c>
    </row>
    <row r="3141">
      <c r="A3141" s="0" t="s">
        <v>11084</v>
      </c>
      <c r="B3141" s="0" t="s">
        <v>11085</v>
      </c>
      <c r="C3141" s="0" t="str">
        <f t="shared" si="49"/>
        <v>LVGulbenes novads</v>
      </c>
    </row>
    <row r="3142">
      <c r="A3142" s="0" t="s">
        <v>11086</v>
      </c>
      <c r="B3142" s="0" t="s">
        <v>11087</v>
      </c>
      <c r="C3142" s="0" t="str">
        <f t="shared" si="49"/>
        <v>LVIecavas novads</v>
      </c>
    </row>
    <row r="3143">
      <c r="A3143" s="0" t="s">
        <v>11088</v>
      </c>
      <c r="B3143" s="0" t="s">
        <v>11089</v>
      </c>
      <c r="C3143" s="0" t="str">
        <f t="shared" si="49"/>
        <v>LVIkšķiles novads</v>
      </c>
    </row>
    <row r="3144">
      <c r="A3144" s="0" t="s">
        <v>11090</v>
      </c>
      <c r="B3144" s="0" t="s">
        <v>11091</v>
      </c>
      <c r="C3144" s="0" t="str">
        <f t="shared" si="49"/>
        <v>LVIlūkstes novads</v>
      </c>
    </row>
    <row r="3145">
      <c r="A3145" s="0" t="s">
        <v>11092</v>
      </c>
      <c r="B3145" s="0" t="s">
        <v>11093</v>
      </c>
      <c r="C3145" s="0" t="str">
        <f t="shared" si="49"/>
        <v>LVInčukalna novads</v>
      </c>
    </row>
    <row r="3146">
      <c r="A3146" s="0" t="s">
        <v>11094</v>
      </c>
      <c r="B3146" s="0" t="s">
        <v>11095</v>
      </c>
      <c r="C3146" s="0" t="str">
        <f t="shared" si="49"/>
        <v>LVJaunjelgavas novads</v>
      </c>
    </row>
    <row r="3147">
      <c r="A3147" s="0" t="s">
        <v>11096</v>
      </c>
      <c r="B3147" s="0" t="s">
        <v>11097</v>
      </c>
      <c r="C3147" s="0" t="str">
        <f t="shared" si="49"/>
        <v>LVJaunpiebalgas novads</v>
      </c>
    </row>
    <row r="3148">
      <c r="A3148" s="0" t="s">
        <v>11098</v>
      </c>
      <c r="B3148" s="0" t="s">
        <v>11099</v>
      </c>
      <c r="C3148" s="0" t="str">
        <f t="shared" si="49"/>
        <v>LVJaunpils novads</v>
      </c>
    </row>
    <row r="3149">
      <c r="A3149" s="0" t="s">
        <v>11100</v>
      </c>
      <c r="B3149" s="0" t="s">
        <v>11101</v>
      </c>
      <c r="C3149" s="0" t="str">
        <f t="shared" si="49"/>
        <v>LVJelgavas novads</v>
      </c>
    </row>
    <row r="3150">
      <c r="A3150" s="0" t="s">
        <v>11102</v>
      </c>
      <c r="B3150" s="0" t="s">
        <v>11103</v>
      </c>
      <c r="C3150" s="0" t="str">
        <f t="shared" si="49"/>
        <v>LVJēkabpils novads</v>
      </c>
    </row>
    <row r="3151">
      <c r="A3151" s="0" t="s">
        <v>11104</v>
      </c>
      <c r="B3151" s="0" t="s">
        <v>11105</v>
      </c>
      <c r="C3151" s="0" t="str">
        <f t="shared" si="49"/>
        <v>LVKandavas novads</v>
      </c>
    </row>
    <row r="3152">
      <c r="A3152" s="0" t="s">
        <v>11106</v>
      </c>
      <c r="B3152" s="0" t="s">
        <v>11107</v>
      </c>
      <c r="C3152" s="0" t="str">
        <f t="shared" si="49"/>
        <v>LVKārsavas novads</v>
      </c>
    </row>
    <row r="3153">
      <c r="A3153" s="0" t="s">
        <v>11108</v>
      </c>
      <c r="B3153" s="0" t="s">
        <v>11109</v>
      </c>
      <c r="C3153" s="0" t="str">
        <f t="shared" si="49"/>
        <v>LVKocēnu novads</v>
      </c>
    </row>
    <row r="3154">
      <c r="A3154" s="0" t="s">
        <v>11110</v>
      </c>
      <c r="B3154" s="0" t="s">
        <v>11111</v>
      </c>
      <c r="C3154" s="0" t="str">
        <f t="shared" si="49"/>
        <v>LVKokneses novads</v>
      </c>
    </row>
    <row r="3155">
      <c r="A3155" s="0" t="s">
        <v>11112</v>
      </c>
      <c r="B3155" s="0" t="s">
        <v>11113</v>
      </c>
      <c r="C3155" s="0" t="str">
        <f t="shared" si="49"/>
        <v>LVKrāslavas novads</v>
      </c>
    </row>
    <row r="3156">
      <c r="A3156" s="0" t="s">
        <v>11114</v>
      </c>
      <c r="B3156" s="0" t="s">
        <v>11115</v>
      </c>
      <c r="C3156" s="0" t="str">
        <f t="shared" si="49"/>
        <v>LVKrimuldas novads</v>
      </c>
    </row>
    <row r="3157">
      <c r="A3157" s="0" t="s">
        <v>11116</v>
      </c>
      <c r="B3157" s="0" t="s">
        <v>11117</v>
      </c>
      <c r="C3157" s="0" t="str">
        <f t="shared" si="49"/>
        <v>LVKrustpils novads</v>
      </c>
    </row>
    <row r="3158">
      <c r="A3158" s="0" t="s">
        <v>11118</v>
      </c>
      <c r="B3158" s="0" t="s">
        <v>11119</v>
      </c>
      <c r="C3158" s="0" t="str">
        <f t="shared" si="49"/>
        <v>LVKuldīgas novads</v>
      </c>
    </row>
    <row r="3159">
      <c r="A3159" s="0" t="s">
        <v>11120</v>
      </c>
      <c r="B3159" s="0" t="s">
        <v>11121</v>
      </c>
      <c r="C3159" s="0" t="str">
        <f t="shared" si="49"/>
        <v>LVĶeguma novads</v>
      </c>
    </row>
    <row r="3160">
      <c r="A3160" s="0" t="s">
        <v>11122</v>
      </c>
      <c r="B3160" s="0" t="s">
        <v>11123</v>
      </c>
      <c r="C3160" s="0" t="str">
        <f t="shared" si="49"/>
        <v>LVĶekavas novads</v>
      </c>
    </row>
    <row r="3161">
      <c r="A3161" s="0" t="s">
        <v>11124</v>
      </c>
      <c r="B3161" s="0" t="s">
        <v>11125</v>
      </c>
      <c r="C3161" s="0" t="str">
        <f t="shared" si="49"/>
        <v>LVLielvārdes novads</v>
      </c>
    </row>
    <row r="3162">
      <c r="A3162" s="0" t="s">
        <v>11126</v>
      </c>
      <c r="B3162" s="0" t="s">
        <v>11127</v>
      </c>
      <c r="C3162" s="0" t="str">
        <f t="shared" si="49"/>
        <v>LVLimbažu novads</v>
      </c>
    </row>
    <row r="3163">
      <c r="A3163" s="0" t="s">
        <v>11128</v>
      </c>
      <c r="B3163" s="0" t="s">
        <v>11129</v>
      </c>
      <c r="C3163" s="0" t="str">
        <f t="shared" si="49"/>
        <v>LVLīgatnes novads</v>
      </c>
    </row>
    <row r="3164">
      <c r="A3164" s="0" t="s">
        <v>11130</v>
      </c>
      <c r="B3164" s="0" t="s">
        <v>11131</v>
      </c>
      <c r="C3164" s="0" t="str">
        <f t="shared" si="49"/>
        <v>LVLīvānu novads</v>
      </c>
    </row>
    <row r="3165">
      <c r="A3165" s="0" t="s">
        <v>11132</v>
      </c>
      <c r="B3165" s="0" t="s">
        <v>11133</v>
      </c>
      <c r="C3165" s="0" t="str">
        <f t="shared" si="49"/>
        <v>LVLubānas novads</v>
      </c>
    </row>
    <row r="3166">
      <c r="A3166" s="0" t="s">
        <v>11134</v>
      </c>
      <c r="B3166" s="0" t="s">
        <v>11135</v>
      </c>
      <c r="C3166" s="0" t="str">
        <f t="shared" si="49"/>
        <v>LVLudzas novads</v>
      </c>
    </row>
    <row r="3167">
      <c r="A3167" s="0" t="s">
        <v>11136</v>
      </c>
      <c r="B3167" s="0" t="s">
        <v>11137</v>
      </c>
      <c r="C3167" s="0" t="str">
        <f t="shared" si="49"/>
        <v>LVMadonas novads</v>
      </c>
    </row>
    <row r="3168">
      <c r="A3168" s="0" t="s">
        <v>11138</v>
      </c>
      <c r="B3168" s="0" t="s">
        <v>11139</v>
      </c>
      <c r="C3168" s="0" t="str">
        <f t="shared" si="49"/>
        <v>LVMazsalacas novads</v>
      </c>
    </row>
    <row r="3169">
      <c r="A3169" s="0" t="s">
        <v>11140</v>
      </c>
      <c r="B3169" s="0" t="s">
        <v>11141</v>
      </c>
      <c r="C3169" s="0" t="str">
        <f t="shared" si="49"/>
        <v>LVMālpils novads</v>
      </c>
    </row>
    <row r="3170">
      <c r="A3170" s="0" t="s">
        <v>11142</v>
      </c>
      <c r="B3170" s="0" t="s">
        <v>11143</v>
      </c>
      <c r="C3170" s="0" t="str">
        <f t="shared" si="49"/>
        <v>LVMārupes novads</v>
      </c>
    </row>
    <row r="3171">
      <c r="A3171" s="0" t="s">
        <v>11144</v>
      </c>
      <c r="B3171" s="0" t="s">
        <v>11145</v>
      </c>
      <c r="C3171" s="0" t="str">
        <f t="shared" si="49"/>
        <v>LVMērsraga novads</v>
      </c>
    </row>
    <row r="3172">
      <c r="A3172" s="0" t="s">
        <v>11146</v>
      </c>
      <c r="B3172" s="0" t="s">
        <v>11147</v>
      </c>
      <c r="C3172" s="0" t="str">
        <f t="shared" si="49"/>
        <v>LVNaukšēnu novads</v>
      </c>
    </row>
    <row r="3173">
      <c r="A3173" s="0" t="s">
        <v>11148</v>
      </c>
      <c r="B3173" s="0" t="s">
        <v>11149</v>
      </c>
      <c r="C3173" s="0" t="str">
        <f t="shared" si="49"/>
        <v>LVNeretas novads</v>
      </c>
    </row>
    <row r="3174">
      <c r="A3174" s="0" t="s">
        <v>11150</v>
      </c>
      <c r="B3174" s="0" t="s">
        <v>11151</v>
      </c>
      <c r="C3174" s="0" t="str">
        <f t="shared" si="49"/>
        <v>LVNīcas novads</v>
      </c>
    </row>
    <row r="3175">
      <c r="A3175" s="0" t="s">
        <v>11152</v>
      </c>
      <c r="B3175" s="0" t="s">
        <v>11153</v>
      </c>
      <c r="C3175" s="0" t="str">
        <f t="shared" si="49"/>
        <v>LVOgres novads</v>
      </c>
    </row>
    <row r="3176">
      <c r="A3176" s="0" t="s">
        <v>11154</v>
      </c>
      <c r="B3176" s="0" t="s">
        <v>11155</v>
      </c>
      <c r="C3176" s="0" t="str">
        <f t="shared" si="49"/>
        <v>LVOlaines novads</v>
      </c>
    </row>
    <row r="3177">
      <c r="A3177" s="0" t="s">
        <v>11156</v>
      </c>
      <c r="B3177" s="0" t="s">
        <v>11157</v>
      </c>
      <c r="C3177" s="0" t="str">
        <f t="shared" si="49"/>
        <v>LVOzolnieku novads</v>
      </c>
    </row>
    <row r="3178">
      <c r="A3178" s="0" t="s">
        <v>11158</v>
      </c>
      <c r="B3178" s="0" t="s">
        <v>11159</v>
      </c>
      <c r="C3178" s="0" t="str">
        <f t="shared" si="49"/>
        <v>LVPārgaujas novads</v>
      </c>
    </row>
    <row r="3179">
      <c r="A3179" s="0" t="s">
        <v>11160</v>
      </c>
      <c r="B3179" s="0" t="s">
        <v>11161</v>
      </c>
      <c r="C3179" s="0" t="str">
        <f t="shared" si="49"/>
        <v>LVPāvilostas novads</v>
      </c>
    </row>
    <row r="3180">
      <c r="A3180" s="0" t="s">
        <v>11162</v>
      </c>
      <c r="B3180" s="0" t="s">
        <v>11163</v>
      </c>
      <c r="C3180" s="0" t="str">
        <f t="shared" si="49"/>
        <v>LVPļaviņu novads</v>
      </c>
    </row>
    <row r="3181">
      <c r="A3181" s="0" t="s">
        <v>11164</v>
      </c>
      <c r="B3181" s="0" t="s">
        <v>11165</v>
      </c>
      <c r="C3181" s="0" t="str">
        <f t="shared" si="49"/>
        <v>LVPreiļu novads</v>
      </c>
    </row>
    <row r="3182">
      <c r="A3182" s="0" t="s">
        <v>11166</v>
      </c>
      <c r="B3182" s="0" t="s">
        <v>11167</v>
      </c>
      <c r="C3182" s="0" t="str">
        <f t="shared" si="49"/>
        <v>LVPriekules novads</v>
      </c>
    </row>
    <row r="3183">
      <c r="A3183" s="0" t="s">
        <v>11168</v>
      </c>
      <c r="B3183" s="0" t="s">
        <v>11169</v>
      </c>
      <c r="C3183" s="0" t="str">
        <f t="shared" si="49"/>
        <v>LVPriekuļu novads</v>
      </c>
    </row>
    <row r="3184">
      <c r="A3184" s="0" t="s">
        <v>11170</v>
      </c>
      <c r="B3184" s="0" t="s">
        <v>11171</v>
      </c>
      <c r="C3184" s="0" t="str">
        <f t="shared" si="49"/>
        <v>LVRaunas novads</v>
      </c>
    </row>
    <row r="3185">
      <c r="A3185" s="0" t="s">
        <v>11172</v>
      </c>
      <c r="B3185" s="0" t="s">
        <v>11173</v>
      </c>
      <c r="C3185" s="0" t="str">
        <f t="shared" si="49"/>
        <v>LVRēzeknes novads</v>
      </c>
    </row>
    <row r="3186">
      <c r="A3186" s="0" t="s">
        <v>11174</v>
      </c>
      <c r="B3186" s="0" t="s">
        <v>11175</v>
      </c>
      <c r="C3186" s="0" t="str">
        <f t="shared" si="49"/>
        <v>LVRiebiņu novads</v>
      </c>
    </row>
    <row r="3187">
      <c r="A3187" s="0" t="s">
        <v>11176</v>
      </c>
      <c r="B3187" s="0" t="s">
        <v>11177</v>
      </c>
      <c r="C3187" s="0" t="str">
        <f t="shared" si="49"/>
        <v>LVRojas novads</v>
      </c>
    </row>
    <row r="3188">
      <c r="A3188" s="0" t="s">
        <v>11178</v>
      </c>
      <c r="B3188" s="0" t="s">
        <v>11179</v>
      </c>
      <c r="C3188" s="0" t="str">
        <f t="shared" si="49"/>
        <v>LVRopažu novads</v>
      </c>
    </row>
    <row r="3189">
      <c r="A3189" s="0" t="s">
        <v>11180</v>
      </c>
      <c r="B3189" s="0" t="s">
        <v>11181</v>
      </c>
      <c r="C3189" s="0" t="str">
        <f t="shared" si="49"/>
        <v>LVRucavas novads</v>
      </c>
    </row>
    <row r="3190">
      <c r="A3190" s="0" t="s">
        <v>11182</v>
      </c>
      <c r="B3190" s="0" t="s">
        <v>11183</v>
      </c>
      <c r="C3190" s="0" t="str">
        <f t="shared" si="49"/>
        <v>LVRugāju novads</v>
      </c>
    </row>
    <row r="3191">
      <c r="A3191" s="0" t="s">
        <v>11184</v>
      </c>
      <c r="B3191" s="0" t="s">
        <v>11185</v>
      </c>
      <c r="C3191" s="0" t="str">
        <f t="shared" si="49"/>
        <v>LVRundāles novads</v>
      </c>
    </row>
    <row r="3192">
      <c r="A3192" s="0" t="s">
        <v>11186</v>
      </c>
      <c r="B3192" s="0" t="s">
        <v>11187</v>
      </c>
      <c r="C3192" s="0" t="str">
        <f t="shared" si="49"/>
        <v>LVRūjienas novads</v>
      </c>
    </row>
    <row r="3193">
      <c r="A3193" s="0" t="s">
        <v>11188</v>
      </c>
      <c r="B3193" s="0" t="s">
        <v>11189</v>
      </c>
      <c r="C3193" s="0" t="str">
        <f t="shared" si="49"/>
        <v>LVSalas novads</v>
      </c>
    </row>
    <row r="3194">
      <c r="A3194" s="0" t="s">
        <v>11190</v>
      </c>
      <c r="B3194" s="0" t="s">
        <v>11191</v>
      </c>
      <c r="C3194" s="0" t="str">
        <f t="shared" si="49"/>
        <v>LVSalacgrīvas novads</v>
      </c>
    </row>
    <row r="3195">
      <c r="A3195" s="0" t="s">
        <v>11192</v>
      </c>
      <c r="B3195" s="0" t="s">
        <v>11193</v>
      </c>
      <c r="C3195" s="0" t="str">
        <f t="shared" si="49"/>
        <v>LVSalaspils novads</v>
      </c>
    </row>
    <row r="3196">
      <c r="A3196" s="0" t="s">
        <v>11194</v>
      </c>
      <c r="B3196" s="0" t="s">
        <v>11195</v>
      </c>
      <c r="C3196" s="0" t="str">
        <f t="shared" si="49"/>
        <v>LVSaldus novads</v>
      </c>
    </row>
    <row r="3197">
      <c r="A3197" s="0" t="s">
        <v>11196</v>
      </c>
      <c r="B3197" s="0" t="s">
        <v>11197</v>
      </c>
      <c r="C3197" s="0" t="str">
        <f t="shared" si="49"/>
        <v>LVSaulkrastu novads</v>
      </c>
    </row>
    <row r="3198">
      <c r="A3198" s="0" t="s">
        <v>11198</v>
      </c>
      <c r="B3198" s="0" t="s">
        <v>11199</v>
      </c>
      <c r="C3198" s="0" t="str">
        <f t="shared" si="49"/>
        <v>LVSējas novads</v>
      </c>
    </row>
    <row r="3199">
      <c r="A3199" s="0" t="s">
        <v>11200</v>
      </c>
      <c r="B3199" s="0" t="s">
        <v>11201</v>
      </c>
      <c r="C3199" s="0" t="str">
        <f t="shared" si="49"/>
        <v>LVSiguldas novads</v>
      </c>
    </row>
    <row r="3200">
      <c r="A3200" s="0" t="s">
        <v>11202</v>
      </c>
      <c r="B3200" s="0" t="s">
        <v>11203</v>
      </c>
      <c r="C3200" s="0" t="str">
        <f t="shared" si="49"/>
        <v>LVSkrīveru novads</v>
      </c>
    </row>
    <row r="3201">
      <c r="A3201" s="0" t="s">
        <v>11204</v>
      </c>
      <c r="B3201" s="0" t="s">
        <v>11205</v>
      </c>
      <c r="C3201" s="0" t="str">
        <f t="shared" si="49"/>
        <v>LVSkrundas novads</v>
      </c>
    </row>
    <row r="3202">
      <c r="A3202" s="0" t="s">
        <v>11206</v>
      </c>
      <c r="B3202" s="0" t="s">
        <v>11207</v>
      </c>
      <c r="C3202" s="0" t="str">
        <f t="shared" si="49"/>
        <v>LVSmiltenes novads</v>
      </c>
    </row>
    <row r="3203">
      <c r="A3203" s="0" t="s">
        <v>11208</v>
      </c>
      <c r="B3203" s="0" t="s">
        <v>11209</v>
      </c>
      <c r="C3203" s="0" t="str">
        <f ref="C3203:C3266" t="shared" si="50">LEFT(A3203,2)&amp;B3203</f>
        <v>LVStopiņu novads</v>
      </c>
    </row>
    <row r="3204">
      <c r="A3204" s="0" t="s">
        <v>11210</v>
      </c>
      <c r="B3204" s="0" t="s">
        <v>11211</v>
      </c>
      <c r="C3204" s="0" t="str">
        <f t="shared" si="50"/>
        <v>LVStrenču novads</v>
      </c>
    </row>
    <row r="3205">
      <c r="A3205" s="0" t="s">
        <v>11212</v>
      </c>
      <c r="B3205" s="0" t="s">
        <v>11213</v>
      </c>
      <c r="C3205" s="0" t="str">
        <f t="shared" si="50"/>
        <v>LVTalsu novads</v>
      </c>
    </row>
    <row r="3206">
      <c r="A3206" s="0" t="s">
        <v>11214</v>
      </c>
      <c r="B3206" s="0" t="s">
        <v>11215</v>
      </c>
      <c r="C3206" s="0" t="str">
        <f t="shared" si="50"/>
        <v>LVTērvetes novads</v>
      </c>
    </row>
    <row r="3207">
      <c r="A3207" s="0" t="s">
        <v>11216</v>
      </c>
      <c r="B3207" s="0" t="s">
        <v>11217</v>
      </c>
      <c r="C3207" s="0" t="str">
        <f t="shared" si="50"/>
        <v>LVTukuma novads</v>
      </c>
    </row>
    <row r="3208">
      <c r="A3208" s="0" t="s">
        <v>11218</v>
      </c>
      <c r="B3208" s="0" t="s">
        <v>11219</v>
      </c>
      <c r="C3208" s="0" t="str">
        <f t="shared" si="50"/>
        <v>LVVaiņodes novads</v>
      </c>
    </row>
    <row r="3209">
      <c r="A3209" s="0" t="s">
        <v>11220</v>
      </c>
      <c r="B3209" s="0" t="s">
        <v>11221</v>
      </c>
      <c r="C3209" s="0" t="str">
        <f t="shared" si="50"/>
        <v>LVValkas novads</v>
      </c>
    </row>
    <row r="3210">
      <c r="A3210" s="0" t="s">
        <v>11222</v>
      </c>
      <c r="B3210" s="0" t="s">
        <v>11223</v>
      </c>
      <c r="C3210" s="0" t="str">
        <f t="shared" si="50"/>
        <v>LVVarakļānu novads</v>
      </c>
    </row>
    <row r="3211">
      <c r="A3211" s="0" t="s">
        <v>11224</v>
      </c>
      <c r="B3211" s="0" t="s">
        <v>11225</v>
      </c>
      <c r="C3211" s="0" t="str">
        <f t="shared" si="50"/>
        <v>LVVārkavas novads</v>
      </c>
    </row>
    <row r="3212">
      <c r="A3212" s="0" t="s">
        <v>11226</v>
      </c>
      <c r="B3212" s="0" t="s">
        <v>11227</v>
      </c>
      <c r="C3212" s="0" t="str">
        <f t="shared" si="50"/>
        <v>LVVecpiebalgas novads</v>
      </c>
    </row>
    <row r="3213">
      <c r="A3213" s="0" t="s">
        <v>11228</v>
      </c>
      <c r="B3213" s="0" t="s">
        <v>11229</v>
      </c>
      <c r="C3213" s="0" t="str">
        <f t="shared" si="50"/>
        <v>LVVecumnieku novads</v>
      </c>
    </row>
    <row r="3214">
      <c r="A3214" s="0" t="s">
        <v>11230</v>
      </c>
      <c r="B3214" s="0" t="s">
        <v>11231</v>
      </c>
      <c r="C3214" s="0" t="str">
        <f t="shared" si="50"/>
        <v>LVVentspils novads</v>
      </c>
    </row>
    <row r="3215">
      <c r="A3215" s="0" t="s">
        <v>11232</v>
      </c>
      <c r="B3215" s="0" t="s">
        <v>11233</v>
      </c>
      <c r="C3215" s="0" t="str">
        <f t="shared" si="50"/>
        <v>LVViesītes novads</v>
      </c>
    </row>
    <row r="3216">
      <c r="A3216" s="0" t="s">
        <v>11234</v>
      </c>
      <c r="B3216" s="0" t="s">
        <v>11235</v>
      </c>
      <c r="C3216" s="0" t="str">
        <f t="shared" si="50"/>
        <v>LVViļakas novads</v>
      </c>
    </row>
    <row r="3217">
      <c r="A3217" s="0" t="s">
        <v>11236</v>
      </c>
      <c r="B3217" s="0" t="s">
        <v>11237</v>
      </c>
      <c r="C3217" s="0" t="str">
        <f t="shared" si="50"/>
        <v>LVViļānu novads</v>
      </c>
    </row>
    <row r="3218">
      <c r="A3218" s="0" t="s">
        <v>11238</v>
      </c>
      <c r="B3218" s="0" t="s">
        <v>11239</v>
      </c>
      <c r="C3218" s="0" t="str">
        <f t="shared" si="50"/>
        <v>LVZilupes novads</v>
      </c>
    </row>
    <row r="3219">
      <c r="A3219" s="0" t="s">
        <v>11240</v>
      </c>
      <c r="B3219" s="0" t="s">
        <v>11241</v>
      </c>
      <c r="C3219" s="0" t="str">
        <f t="shared" si="50"/>
        <v>LVDaugavpils</v>
      </c>
    </row>
    <row r="3220">
      <c r="A3220" s="0" t="s">
        <v>11242</v>
      </c>
      <c r="B3220" s="0" t="s">
        <v>11243</v>
      </c>
      <c r="C3220" s="0" t="str">
        <f t="shared" si="50"/>
        <v>LVJelgava</v>
      </c>
    </row>
    <row r="3221">
      <c r="A3221" s="0" t="s">
        <v>11244</v>
      </c>
      <c r="B3221" s="0" t="s">
        <v>11245</v>
      </c>
      <c r="C3221" s="0" t="str">
        <f t="shared" si="50"/>
        <v>LVJēkabpils</v>
      </c>
    </row>
    <row r="3222">
      <c r="A3222" s="0" t="s">
        <v>11246</v>
      </c>
      <c r="B3222" s="0" t="s">
        <v>11247</v>
      </c>
      <c r="C3222" s="0" t="str">
        <f t="shared" si="50"/>
        <v>LVJūrmala</v>
      </c>
    </row>
    <row r="3223">
      <c r="A3223" s="0" t="s">
        <v>11248</v>
      </c>
      <c r="B3223" s="0" t="s">
        <v>11249</v>
      </c>
      <c r="C3223" s="0" t="str">
        <f t="shared" si="50"/>
        <v>LVLiepāja</v>
      </c>
    </row>
    <row r="3224">
      <c r="A3224" s="0" t="s">
        <v>11250</v>
      </c>
      <c r="B3224" s="0" t="s">
        <v>11251</v>
      </c>
      <c r="C3224" s="0" t="str">
        <f t="shared" si="50"/>
        <v>LVRēzekne</v>
      </c>
    </row>
    <row r="3225">
      <c r="A3225" s="0" t="s">
        <v>11252</v>
      </c>
      <c r="B3225" s="0" t="s">
        <v>11253</v>
      </c>
      <c r="C3225" s="0" t="str">
        <f t="shared" si="50"/>
        <v>LVRīga</v>
      </c>
    </row>
    <row r="3226">
      <c r="A3226" s="0" t="s">
        <v>11254</v>
      </c>
      <c r="B3226" s="0" t="s">
        <v>11255</v>
      </c>
      <c r="C3226" s="0" t="str">
        <f t="shared" si="50"/>
        <v>LVVentspils</v>
      </c>
    </row>
    <row r="3227">
      <c r="A3227" s="0" t="s">
        <v>11256</v>
      </c>
      <c r="B3227" s="0" t="s">
        <v>11257</v>
      </c>
      <c r="C3227" s="0" t="str">
        <f t="shared" si="50"/>
        <v>LVValmiera</v>
      </c>
    </row>
    <row r="3228">
      <c r="A3228" s="0" t="s">
        <v>11258</v>
      </c>
      <c r="B3228" s="0" t="s">
        <v>11259</v>
      </c>
      <c r="C3228" s="0" t="str">
        <f t="shared" si="50"/>
        <v>LYBanghāzī</v>
      </c>
    </row>
    <row r="3229">
      <c r="A3229" s="0" t="s">
        <v>11260</v>
      </c>
      <c r="B3229" s="0" t="s">
        <v>11261</v>
      </c>
      <c r="C3229" s="0" t="str">
        <f t="shared" si="50"/>
        <v>LYAl Buţnān</v>
      </c>
    </row>
    <row r="3230">
      <c r="A3230" s="0" t="s">
        <v>11262</v>
      </c>
      <c r="B3230" s="0" t="s">
        <v>11263</v>
      </c>
      <c r="C3230" s="0" t="str">
        <f t="shared" si="50"/>
        <v>LYDarnah</v>
      </c>
    </row>
    <row r="3231">
      <c r="A3231" s="0" t="s">
        <v>11264</v>
      </c>
      <c r="B3231" s="0" t="s">
        <v>11265</v>
      </c>
      <c r="C3231" s="0" t="str">
        <f t="shared" si="50"/>
        <v>LYGhāt</v>
      </c>
    </row>
    <row r="3232">
      <c r="A3232" s="0" t="s">
        <v>11266</v>
      </c>
      <c r="B3232" s="0" t="s">
        <v>11267</v>
      </c>
      <c r="C3232" s="0" t="str">
        <f t="shared" si="50"/>
        <v>LYAl Jabal al Akhḑar</v>
      </c>
    </row>
    <row r="3233">
      <c r="A3233" s="0" t="s">
        <v>11268</v>
      </c>
      <c r="B3233" s="0" t="s">
        <v>11269</v>
      </c>
      <c r="C3233" s="0" t="str">
        <f t="shared" si="50"/>
        <v>LYAl Jabal al Gharbī</v>
      </c>
    </row>
    <row r="3234">
      <c r="A3234" s="0" t="s">
        <v>11270</v>
      </c>
      <c r="B3234" s="0" t="s">
        <v>11271</v>
      </c>
      <c r="C3234" s="0" t="str">
        <f t="shared" si="50"/>
        <v>LYAl Jafārah</v>
      </c>
    </row>
    <row r="3235">
      <c r="A3235" s="0" t="s">
        <v>11272</v>
      </c>
      <c r="B3235" s="0" t="s">
        <v>11273</v>
      </c>
      <c r="C3235" s="0" t="str">
        <f t="shared" si="50"/>
        <v>LYAl Jufrah</v>
      </c>
    </row>
    <row r="3236">
      <c r="A3236" s="0" t="s">
        <v>11274</v>
      </c>
      <c r="B3236" s="0" t="s">
        <v>11275</v>
      </c>
      <c r="C3236" s="0" t="str">
        <f t="shared" si="50"/>
        <v>LYAl Kufrah</v>
      </c>
    </row>
    <row r="3237">
      <c r="A3237" s="0" t="s">
        <v>11276</v>
      </c>
      <c r="B3237" s="0" t="s">
        <v>11277</v>
      </c>
      <c r="C3237" s="0" t="str">
        <f t="shared" si="50"/>
        <v>LYAl Marqab</v>
      </c>
    </row>
    <row r="3238">
      <c r="A3238" s="0" t="s">
        <v>11278</v>
      </c>
      <c r="B3238" s="0" t="s">
        <v>11279</v>
      </c>
      <c r="C3238" s="0" t="str">
        <f t="shared" si="50"/>
        <v>LYMişrātah</v>
      </c>
    </row>
    <row r="3239">
      <c r="A3239" s="0" t="s">
        <v>11280</v>
      </c>
      <c r="B3239" s="0" t="s">
        <v>11281</v>
      </c>
      <c r="C3239" s="0" t="str">
        <f t="shared" si="50"/>
        <v>LYAl Marj</v>
      </c>
    </row>
    <row r="3240">
      <c r="A3240" s="0" t="s">
        <v>11282</v>
      </c>
      <c r="B3240" s="0" t="s">
        <v>11283</v>
      </c>
      <c r="C3240" s="0" t="str">
        <f t="shared" si="50"/>
        <v>LYMurzuq</v>
      </c>
    </row>
    <row r="3241">
      <c r="A3241" s="0" t="s">
        <v>11284</v>
      </c>
      <c r="B3241" s="0" t="s">
        <v>11285</v>
      </c>
      <c r="C3241" s="0" t="str">
        <f t="shared" si="50"/>
        <v>LYNālūt</v>
      </c>
    </row>
    <row r="3242">
      <c r="A3242" s="0" t="s">
        <v>11286</v>
      </c>
      <c r="B3242" s="0" t="s">
        <v>11287</v>
      </c>
      <c r="C3242" s="0" t="str">
        <f t="shared" si="50"/>
        <v>LYAn Nuqāţ al Khams</v>
      </c>
    </row>
    <row r="3243">
      <c r="A3243" s="0" t="s">
        <v>11288</v>
      </c>
      <c r="B3243" s="0" t="s">
        <v>11289</v>
      </c>
      <c r="C3243" s="0" t="str">
        <f t="shared" si="50"/>
        <v>LYSabhā</v>
      </c>
    </row>
    <row r="3244">
      <c r="A3244" s="0" t="s">
        <v>11290</v>
      </c>
      <c r="B3244" s="0" t="s">
        <v>11291</v>
      </c>
      <c r="C3244" s="0" t="str">
        <f t="shared" si="50"/>
        <v>LYSurt</v>
      </c>
    </row>
    <row r="3245">
      <c r="A3245" s="0" t="s">
        <v>11292</v>
      </c>
      <c r="B3245" s="0" t="s">
        <v>11293</v>
      </c>
      <c r="C3245" s="0" t="str">
        <f t="shared" si="50"/>
        <v>LYŢarābulus</v>
      </c>
    </row>
    <row r="3246">
      <c r="A3246" s="0" t="s">
        <v>11294</v>
      </c>
      <c r="B3246" s="0" t="s">
        <v>11295</v>
      </c>
      <c r="C3246" s="0" t="str">
        <f t="shared" si="50"/>
        <v>LYAl Wāḩāt</v>
      </c>
    </row>
    <row r="3247">
      <c r="A3247" s="0" t="s">
        <v>11296</v>
      </c>
      <c r="B3247" s="0" t="s">
        <v>11297</v>
      </c>
      <c r="C3247" s="0" t="str">
        <f t="shared" si="50"/>
        <v>LYWādī al Ḩayāt</v>
      </c>
    </row>
    <row r="3248">
      <c r="A3248" s="0" t="s">
        <v>11298</v>
      </c>
      <c r="B3248" s="0" t="s">
        <v>11299</v>
      </c>
      <c r="C3248" s="0" t="str">
        <f t="shared" si="50"/>
        <v>LYWādī ash Shāţi’</v>
      </c>
    </row>
    <row r="3249">
      <c r="A3249" s="0" t="s">
        <v>11300</v>
      </c>
      <c r="B3249" s="0" t="s">
        <v>11301</v>
      </c>
      <c r="C3249" s="0" t="str">
        <f t="shared" si="50"/>
        <v>LYAz Zāwiyah</v>
      </c>
    </row>
    <row r="3250">
      <c r="A3250" s="0" t="s">
        <v>11302</v>
      </c>
      <c r="B3250" s="0" t="s">
        <v>11303</v>
      </c>
      <c r="C3250" s="0" t="str">
        <f t="shared" si="50"/>
        <v>MATanger-Tétouan-Al Hoceïma</v>
      </c>
    </row>
    <row r="3251">
      <c r="A3251" s="0" t="s">
        <v>11304</v>
      </c>
      <c r="B3251" s="0" t="s">
        <v>11305</v>
      </c>
      <c r="C3251" s="0" t="str">
        <f t="shared" si="50"/>
        <v>MAM’diq-Fnideq</v>
      </c>
    </row>
    <row r="3252">
      <c r="A3252" s="0" t="s">
        <v>11306</v>
      </c>
      <c r="B3252" s="0" t="s">
        <v>11307</v>
      </c>
      <c r="C3252" s="0" t="str">
        <f t="shared" si="50"/>
        <v>MATanger-Assilah</v>
      </c>
    </row>
    <row r="3253">
      <c r="A3253" s="0" t="s">
        <v>11308</v>
      </c>
      <c r="B3253" s="0" t="s">
        <v>11309</v>
      </c>
      <c r="C3253" s="0" t="str">
        <f t="shared" si="50"/>
        <v>MAChefchaouen</v>
      </c>
    </row>
    <row r="3254">
      <c r="A3254" s="0" t="s">
        <v>11310</v>
      </c>
      <c r="B3254" s="0" t="s">
        <v>11311</v>
      </c>
      <c r="C3254" s="0" t="str">
        <f t="shared" si="50"/>
        <v>MAFahs-Anjra</v>
      </c>
    </row>
    <row r="3255">
      <c r="A3255" s="0" t="s">
        <v>11312</v>
      </c>
      <c r="B3255" s="0" t="s">
        <v>11313</v>
      </c>
      <c r="C3255" s="0" t="str">
        <f t="shared" si="50"/>
        <v>MAAl Hoceïma</v>
      </c>
    </row>
    <row r="3256">
      <c r="A3256" s="0" t="s">
        <v>11314</v>
      </c>
      <c r="B3256" s="0" t="s">
        <v>11315</v>
      </c>
      <c r="C3256" s="0" t="str">
        <f t="shared" si="50"/>
        <v>MALarache</v>
      </c>
    </row>
    <row r="3257">
      <c r="A3257" s="0" t="s">
        <v>11316</v>
      </c>
      <c r="B3257" s="0" t="s">
        <v>11317</v>
      </c>
      <c r="C3257" s="0" t="str">
        <f t="shared" si="50"/>
        <v>MAOuezzane</v>
      </c>
    </row>
    <row r="3258">
      <c r="A3258" s="0" t="s">
        <v>11318</v>
      </c>
      <c r="B3258" s="0" t="s">
        <v>11319</v>
      </c>
      <c r="C3258" s="0" t="str">
        <f t="shared" si="50"/>
        <v>MATétouan</v>
      </c>
    </row>
    <row r="3259">
      <c r="A3259" s="0" t="s">
        <v>11320</v>
      </c>
      <c r="B3259" s="0" t="s">
        <v>11321</v>
      </c>
      <c r="C3259" s="0" t="str">
        <f t="shared" si="50"/>
        <v>MAL'Oriental</v>
      </c>
    </row>
    <row r="3260">
      <c r="A3260" s="0" t="s">
        <v>11322</v>
      </c>
      <c r="B3260" s="0" t="s">
        <v>11323</v>
      </c>
      <c r="C3260" s="0" t="str">
        <f t="shared" si="50"/>
        <v>MAOujda-Angad</v>
      </c>
    </row>
    <row r="3261">
      <c r="A3261" s="0" t="s">
        <v>11324</v>
      </c>
      <c r="B3261" s="0" t="s">
        <v>11325</v>
      </c>
      <c r="C3261" s="0" t="str">
        <f t="shared" si="50"/>
        <v>MABerkane</v>
      </c>
    </row>
    <row r="3262">
      <c r="A3262" s="0" t="s">
        <v>11326</v>
      </c>
      <c r="B3262" s="0" t="s">
        <v>11327</v>
      </c>
      <c r="C3262" s="0" t="str">
        <f t="shared" si="50"/>
        <v>MADriouch</v>
      </c>
    </row>
    <row r="3263">
      <c r="A3263" s="0" t="s">
        <v>11328</v>
      </c>
      <c r="B3263" s="0" t="s">
        <v>11329</v>
      </c>
      <c r="C3263" s="0" t="str">
        <f t="shared" si="50"/>
        <v>MAFiguig</v>
      </c>
    </row>
    <row r="3264">
      <c r="A3264" s="0" t="s">
        <v>11330</v>
      </c>
      <c r="B3264" s="0" t="s">
        <v>11331</v>
      </c>
      <c r="C3264" s="0" t="str">
        <f t="shared" si="50"/>
        <v>MAGuercif</v>
      </c>
    </row>
    <row r="3265">
      <c r="A3265" s="0" t="s">
        <v>11332</v>
      </c>
      <c r="B3265" s="0" t="s">
        <v>11333</v>
      </c>
      <c r="C3265" s="0" t="str">
        <f t="shared" si="50"/>
        <v>MAJerada</v>
      </c>
    </row>
    <row r="3266">
      <c r="A3266" s="0" t="s">
        <v>11334</v>
      </c>
      <c r="B3266" s="0" t="s">
        <v>11335</v>
      </c>
      <c r="C3266" s="0" t="str">
        <f t="shared" si="50"/>
        <v>MANador</v>
      </c>
    </row>
    <row r="3267">
      <c r="A3267" s="0" t="s">
        <v>11336</v>
      </c>
      <c r="B3267" s="0" t="s">
        <v>11337</v>
      </c>
      <c r="C3267" s="0" t="str">
        <f ref="C3267:C3330" t="shared" si="51">LEFT(A3267,2)&amp;B3267</f>
        <v>MATaourirt</v>
      </c>
    </row>
    <row r="3268">
      <c r="A3268" s="0" t="s">
        <v>11338</v>
      </c>
      <c r="B3268" s="0" t="s">
        <v>11339</v>
      </c>
      <c r="C3268" s="0" t="str">
        <f t="shared" si="51"/>
        <v>MAFès-Meknès</v>
      </c>
    </row>
    <row r="3269">
      <c r="A3269" s="0" t="s">
        <v>11340</v>
      </c>
      <c r="B3269" s="0" t="s">
        <v>11341</v>
      </c>
      <c r="C3269" s="0" t="str">
        <f t="shared" si="51"/>
        <v>MAFès</v>
      </c>
    </row>
    <row r="3270">
      <c r="A3270" s="0" t="s">
        <v>11342</v>
      </c>
      <c r="B3270" s="0" t="s">
        <v>11343</v>
      </c>
      <c r="C3270" s="0" t="str">
        <f t="shared" si="51"/>
        <v>MAMeknès</v>
      </c>
    </row>
    <row r="3271">
      <c r="A3271" s="0" t="s">
        <v>11344</v>
      </c>
      <c r="B3271" s="0" t="s">
        <v>11345</v>
      </c>
      <c r="C3271" s="0" t="str">
        <f t="shared" si="51"/>
        <v>MABoulemane</v>
      </c>
    </row>
    <row r="3272">
      <c r="A3272" s="0" t="s">
        <v>11346</v>
      </c>
      <c r="B3272" s="0" t="s">
        <v>11347</v>
      </c>
      <c r="C3272" s="0" t="str">
        <f t="shared" si="51"/>
        <v>MAEl Hajeb</v>
      </c>
    </row>
    <row r="3273">
      <c r="A3273" s="0" t="s">
        <v>11348</v>
      </c>
      <c r="B3273" s="0" t="s">
        <v>11349</v>
      </c>
      <c r="C3273" s="0" t="str">
        <f t="shared" si="51"/>
        <v>MAIfrane</v>
      </c>
    </row>
    <row r="3274">
      <c r="A3274" s="0" t="s">
        <v>11350</v>
      </c>
      <c r="B3274" s="0" t="s">
        <v>11351</v>
      </c>
      <c r="C3274" s="0" t="str">
        <f t="shared" si="51"/>
        <v>MAMoulay Yacoub</v>
      </c>
    </row>
    <row r="3275">
      <c r="A3275" s="0" t="s">
        <v>11352</v>
      </c>
      <c r="B3275" s="0" t="s">
        <v>11353</v>
      </c>
      <c r="C3275" s="0" t="str">
        <f t="shared" si="51"/>
        <v>MASefrou</v>
      </c>
    </row>
    <row r="3276">
      <c r="A3276" s="0" t="s">
        <v>11354</v>
      </c>
      <c r="B3276" s="0" t="s">
        <v>11355</v>
      </c>
      <c r="C3276" s="0" t="str">
        <f t="shared" si="51"/>
        <v>MATaounate</v>
      </c>
    </row>
    <row r="3277">
      <c r="A3277" s="0" t="s">
        <v>11356</v>
      </c>
      <c r="B3277" s="0" t="s">
        <v>11357</v>
      </c>
      <c r="C3277" s="0" t="str">
        <f t="shared" si="51"/>
        <v>MATaza</v>
      </c>
    </row>
    <row r="3278">
      <c r="A3278" s="0" t="s">
        <v>11358</v>
      </c>
      <c r="B3278" s="0" t="s">
        <v>11359</v>
      </c>
      <c r="C3278" s="0" t="str">
        <f t="shared" si="51"/>
        <v>MARabat-Salé-Kénitra</v>
      </c>
    </row>
    <row r="3279">
      <c r="A3279" s="0" t="s">
        <v>11360</v>
      </c>
      <c r="B3279" s="0" t="s">
        <v>11361</v>
      </c>
      <c r="C3279" s="0" t="str">
        <f t="shared" si="51"/>
        <v>MARabat</v>
      </c>
    </row>
    <row r="3280">
      <c r="A3280" s="0" t="s">
        <v>11362</v>
      </c>
      <c r="B3280" s="0" t="s">
        <v>11363</v>
      </c>
      <c r="C3280" s="0" t="str">
        <f t="shared" si="51"/>
        <v>MASalé</v>
      </c>
    </row>
    <row r="3281">
      <c r="A3281" s="0" t="s">
        <v>11364</v>
      </c>
      <c r="B3281" s="0" t="s">
        <v>11365</v>
      </c>
      <c r="C3281" s="0" t="str">
        <f t="shared" si="51"/>
        <v>MASkhirate-Témara</v>
      </c>
    </row>
    <row r="3282">
      <c r="A3282" s="0" t="s">
        <v>11366</v>
      </c>
      <c r="B3282" s="0" t="s">
        <v>11367</v>
      </c>
      <c r="C3282" s="0" t="str">
        <f t="shared" si="51"/>
        <v>MAKénitra</v>
      </c>
    </row>
    <row r="3283">
      <c r="A3283" s="0" t="s">
        <v>11368</v>
      </c>
      <c r="B3283" s="0" t="s">
        <v>11369</v>
      </c>
      <c r="C3283" s="0" t="str">
        <f t="shared" si="51"/>
        <v>MAKhemisset</v>
      </c>
    </row>
    <row r="3284">
      <c r="A3284" s="0" t="s">
        <v>11370</v>
      </c>
      <c r="B3284" s="0" t="s">
        <v>11371</v>
      </c>
      <c r="C3284" s="0" t="str">
        <f t="shared" si="51"/>
        <v>MANouaceur</v>
      </c>
    </row>
    <row r="3285">
      <c r="A3285" s="0" t="s">
        <v>11372</v>
      </c>
      <c r="B3285" s="0" t="s">
        <v>11373</v>
      </c>
      <c r="C3285" s="0" t="str">
        <f t="shared" si="51"/>
        <v>MASidi Kacem</v>
      </c>
    </row>
    <row r="3286">
      <c r="A3286" s="0" t="s">
        <v>11374</v>
      </c>
      <c r="B3286" s="0" t="s">
        <v>11375</v>
      </c>
      <c r="C3286" s="0" t="str">
        <f t="shared" si="51"/>
        <v>MASidi Slimane</v>
      </c>
    </row>
    <row r="3287">
      <c r="A3287" s="0" t="s">
        <v>11376</v>
      </c>
      <c r="B3287" s="0" t="s">
        <v>11377</v>
      </c>
      <c r="C3287" s="0" t="str">
        <f t="shared" si="51"/>
        <v>MABéni Mellal-Khénifra</v>
      </c>
    </row>
    <row r="3288">
      <c r="A3288" s="0" t="s">
        <v>11378</v>
      </c>
      <c r="B3288" s="0" t="s">
        <v>11379</v>
      </c>
      <c r="C3288" s="0" t="str">
        <f t="shared" si="51"/>
        <v>MAAzilal</v>
      </c>
    </row>
    <row r="3289">
      <c r="A3289" s="0" t="s">
        <v>11380</v>
      </c>
      <c r="B3289" s="0" t="s">
        <v>11381</v>
      </c>
      <c r="C3289" s="0" t="str">
        <f t="shared" si="51"/>
        <v>MABéni Mellal</v>
      </c>
    </row>
    <row r="3290">
      <c r="A3290" s="0" t="s">
        <v>11382</v>
      </c>
      <c r="B3290" s="0" t="s">
        <v>11383</v>
      </c>
      <c r="C3290" s="0" t="str">
        <f t="shared" si="51"/>
        <v>MAFquih Ben Salah</v>
      </c>
    </row>
    <row r="3291">
      <c r="A3291" s="0" t="s">
        <v>11384</v>
      </c>
      <c r="B3291" s="0" t="s">
        <v>11385</v>
      </c>
      <c r="C3291" s="0" t="str">
        <f t="shared" si="51"/>
        <v>MAKhenifra</v>
      </c>
    </row>
    <row r="3292">
      <c r="A3292" s="0" t="s">
        <v>11386</v>
      </c>
      <c r="B3292" s="0" t="s">
        <v>11387</v>
      </c>
      <c r="C3292" s="0" t="str">
        <f t="shared" si="51"/>
        <v>MAKhouribga</v>
      </c>
    </row>
    <row r="3293">
      <c r="A3293" s="0" t="s">
        <v>11388</v>
      </c>
      <c r="B3293" s="0" t="s">
        <v>11389</v>
      </c>
      <c r="C3293" s="0" t="str">
        <f t="shared" si="51"/>
        <v>MACasablanca-Settat</v>
      </c>
    </row>
    <row r="3294">
      <c r="A3294" s="0" t="s">
        <v>11390</v>
      </c>
      <c r="B3294" s="0" t="s">
        <v>11391</v>
      </c>
      <c r="C3294" s="0" t="str">
        <f t="shared" si="51"/>
        <v>MACasablanca</v>
      </c>
    </row>
    <row r="3295">
      <c r="A3295" s="0" t="s">
        <v>11392</v>
      </c>
      <c r="B3295" s="0" t="s">
        <v>11393</v>
      </c>
      <c r="C3295" s="0" t="str">
        <f t="shared" si="51"/>
        <v>MAMohammadia</v>
      </c>
    </row>
    <row r="3296">
      <c r="A3296" s="0" t="s">
        <v>11394</v>
      </c>
      <c r="B3296" s="0" t="s">
        <v>11395</v>
      </c>
      <c r="C3296" s="0" t="str">
        <f t="shared" si="51"/>
        <v>MABenslimane</v>
      </c>
    </row>
    <row r="3297">
      <c r="A3297" s="0" t="s">
        <v>11396</v>
      </c>
      <c r="B3297" s="0" t="s">
        <v>11397</v>
      </c>
      <c r="C3297" s="0" t="str">
        <f t="shared" si="51"/>
        <v>MABerrechid</v>
      </c>
    </row>
    <row r="3298">
      <c r="A3298" s="0" t="s">
        <v>11398</v>
      </c>
      <c r="B3298" s="0" t="s">
        <v>11399</v>
      </c>
      <c r="C3298" s="0" t="str">
        <f t="shared" si="51"/>
        <v>MAChtouka-Ait Baha</v>
      </c>
    </row>
    <row r="3299">
      <c r="A3299" s="0" t="s">
        <v>11400</v>
      </c>
      <c r="B3299" s="0" t="s">
        <v>11401</v>
      </c>
      <c r="C3299" s="0" t="str">
        <f t="shared" si="51"/>
        <v>MAEl Jadida</v>
      </c>
    </row>
    <row r="3300">
      <c r="A3300" s="0" t="s">
        <v>11402</v>
      </c>
      <c r="B3300" s="0" t="s">
        <v>11403</v>
      </c>
      <c r="C3300" s="0" t="str">
        <f t="shared" si="51"/>
        <v>MAMédiouna</v>
      </c>
    </row>
    <row r="3301">
      <c r="A3301" s="0" t="s">
        <v>11404</v>
      </c>
      <c r="B3301" s="0" t="s">
        <v>11405</v>
      </c>
      <c r="C3301" s="0" t="str">
        <f t="shared" si="51"/>
        <v>MASettat</v>
      </c>
    </row>
    <row r="3302">
      <c r="A3302" s="0" t="s">
        <v>11406</v>
      </c>
      <c r="B3302" s="0" t="s">
        <v>11407</v>
      </c>
      <c r="C3302" s="0" t="str">
        <f t="shared" si="51"/>
        <v>MASidi Bennour</v>
      </c>
    </row>
    <row r="3303">
      <c r="A3303" s="0" t="s">
        <v>11408</v>
      </c>
      <c r="B3303" s="0" t="s">
        <v>11409</v>
      </c>
      <c r="C3303" s="0" t="str">
        <f t="shared" si="51"/>
        <v>MAMarrakech-Safi</v>
      </c>
    </row>
    <row r="3304">
      <c r="A3304" s="0" t="s">
        <v>11410</v>
      </c>
      <c r="B3304" s="0" t="s">
        <v>11411</v>
      </c>
      <c r="C3304" s="0" t="str">
        <f t="shared" si="51"/>
        <v>MAMarrakech</v>
      </c>
    </row>
    <row r="3305">
      <c r="A3305" s="0" t="s">
        <v>11412</v>
      </c>
      <c r="B3305" s="0" t="s">
        <v>11413</v>
      </c>
      <c r="C3305" s="0" t="str">
        <f t="shared" si="51"/>
        <v>MAChichaoua</v>
      </c>
    </row>
    <row r="3306">
      <c r="A3306" s="0" t="s">
        <v>11414</v>
      </c>
      <c r="B3306" s="0" t="s">
        <v>11415</v>
      </c>
      <c r="C3306" s="0" t="str">
        <f t="shared" si="51"/>
        <v>MAEssaouira</v>
      </c>
    </row>
    <row r="3307">
      <c r="A3307" s="0" t="s">
        <v>11416</v>
      </c>
      <c r="B3307" s="0" t="s">
        <v>11417</v>
      </c>
      <c r="C3307" s="0" t="str">
        <f t="shared" si="51"/>
        <v>MAAl Haouz</v>
      </c>
    </row>
    <row r="3308">
      <c r="A3308" s="0" t="s">
        <v>11418</v>
      </c>
      <c r="B3308" s="0" t="s">
        <v>11419</v>
      </c>
      <c r="C3308" s="0" t="str">
        <f t="shared" si="51"/>
        <v>MAEl Kelâa des Sraghna</v>
      </c>
    </row>
    <row r="3309">
      <c r="A3309" s="0" t="s">
        <v>11420</v>
      </c>
      <c r="B3309" s="0" t="s">
        <v>11421</v>
      </c>
      <c r="C3309" s="0" t="str">
        <f t="shared" si="51"/>
        <v>MARehamna</v>
      </c>
    </row>
    <row r="3310">
      <c r="A3310" s="0" t="s">
        <v>11422</v>
      </c>
      <c r="B3310" s="0" t="s">
        <v>11423</v>
      </c>
      <c r="C3310" s="0" t="str">
        <f t="shared" si="51"/>
        <v>MASafi</v>
      </c>
    </row>
    <row r="3311">
      <c r="A3311" s="0" t="s">
        <v>11424</v>
      </c>
      <c r="B3311" s="0" t="s">
        <v>11425</v>
      </c>
      <c r="C3311" s="0" t="str">
        <f t="shared" si="51"/>
        <v>MAYoussoufia</v>
      </c>
    </row>
    <row r="3312">
      <c r="A3312" s="0" t="s">
        <v>11426</v>
      </c>
      <c r="B3312" s="0" t="s">
        <v>11427</v>
      </c>
      <c r="C3312" s="0" t="str">
        <f t="shared" si="51"/>
        <v>MADrâa-Tafilalet</v>
      </c>
    </row>
    <row r="3313">
      <c r="A3313" s="0" t="s">
        <v>11428</v>
      </c>
      <c r="B3313" s="0" t="s">
        <v>11429</v>
      </c>
      <c r="C3313" s="0" t="str">
        <f t="shared" si="51"/>
        <v>MAErrachidia</v>
      </c>
    </row>
    <row r="3314">
      <c r="A3314" s="0" t="s">
        <v>11430</v>
      </c>
      <c r="B3314" s="0" t="s">
        <v>11431</v>
      </c>
      <c r="C3314" s="0" t="str">
        <f t="shared" si="51"/>
        <v>MAMidelt</v>
      </c>
    </row>
    <row r="3315">
      <c r="A3315" s="0" t="s">
        <v>11432</v>
      </c>
      <c r="B3315" s="0" t="s">
        <v>11433</v>
      </c>
      <c r="C3315" s="0" t="str">
        <f t="shared" si="51"/>
        <v>MAOuarzazate</v>
      </c>
    </row>
    <row r="3316">
      <c r="A3316" s="0" t="s">
        <v>11434</v>
      </c>
      <c r="B3316" s="0" t="s">
        <v>11435</v>
      </c>
      <c r="C3316" s="0" t="str">
        <f t="shared" si="51"/>
        <v>MATinghir</v>
      </c>
    </row>
    <row r="3317">
      <c r="A3317" s="0" t="s">
        <v>11436</v>
      </c>
      <c r="B3317" s="0" t="s">
        <v>11437</v>
      </c>
      <c r="C3317" s="0" t="str">
        <f t="shared" si="51"/>
        <v>MAZagora</v>
      </c>
    </row>
    <row r="3318">
      <c r="A3318" s="0" t="s">
        <v>11438</v>
      </c>
      <c r="B3318" s="0" t="s">
        <v>11439</v>
      </c>
      <c r="C3318" s="0" t="str">
        <f t="shared" si="51"/>
        <v>MASouss-Massa</v>
      </c>
    </row>
    <row r="3319">
      <c r="A3319" s="0" t="s">
        <v>11440</v>
      </c>
      <c r="B3319" s="0" t="s">
        <v>11441</v>
      </c>
      <c r="C3319" s="0" t="str">
        <f t="shared" si="51"/>
        <v>MAAgadir-Ida-Ou-Tanane</v>
      </c>
    </row>
    <row r="3320">
      <c r="A3320" s="0" t="s">
        <v>11442</v>
      </c>
      <c r="B3320" s="0" t="s">
        <v>11443</v>
      </c>
      <c r="C3320" s="0" t="str">
        <f t="shared" si="51"/>
        <v>MAInezgane-Ait Melloul</v>
      </c>
    </row>
    <row r="3321">
      <c r="A3321" s="0" t="s">
        <v>11444</v>
      </c>
      <c r="B3321" s="0" t="s">
        <v>11445</v>
      </c>
      <c r="C3321" s="0" t="str">
        <f t="shared" si="51"/>
        <v>MATaroudant</v>
      </c>
    </row>
    <row r="3322">
      <c r="A3322" s="0" t="s">
        <v>11446</v>
      </c>
      <c r="B3322" s="0" t="s">
        <v>11447</v>
      </c>
      <c r="C3322" s="0" t="str">
        <f t="shared" si="51"/>
        <v>MATata</v>
      </c>
    </row>
    <row r="3323">
      <c r="A3323" s="0" t="s">
        <v>11448</v>
      </c>
      <c r="B3323" s="0" t="s">
        <v>11449</v>
      </c>
      <c r="C3323" s="0" t="str">
        <f t="shared" si="51"/>
        <v>MATiznit</v>
      </c>
    </row>
    <row r="3324">
      <c r="A3324" s="0" t="s">
        <v>11450</v>
      </c>
      <c r="B3324" s="0" t="s">
        <v>11451</v>
      </c>
      <c r="C3324" s="0" t="str">
        <f t="shared" si="51"/>
        <v>MAGuelmim-Oued Noun (EH-partial)</v>
      </c>
    </row>
    <row r="3325">
      <c r="A3325" s="0" t="s">
        <v>11452</v>
      </c>
      <c r="B3325" s="0" t="s">
        <v>11453</v>
      </c>
      <c r="C3325" s="0" t="str">
        <f t="shared" si="51"/>
        <v>MAAssa-Zag (EH-partial)</v>
      </c>
    </row>
    <row r="3326">
      <c r="A3326" s="0" t="s">
        <v>11454</v>
      </c>
      <c r="B3326" s="0" t="s">
        <v>11455</v>
      </c>
      <c r="C3326" s="0" t="str">
        <f t="shared" si="51"/>
        <v>MAGuelmim</v>
      </c>
    </row>
    <row r="3327">
      <c r="A3327" s="0" t="s">
        <v>11456</v>
      </c>
      <c r="B3327" s="0" t="s">
        <v>11457</v>
      </c>
      <c r="C3327" s="0" t="str">
        <f t="shared" si="51"/>
        <v>MASidi Ifni</v>
      </c>
    </row>
    <row r="3328">
      <c r="A3328" s="0" t="s">
        <v>11458</v>
      </c>
      <c r="B3328" s="0" t="s">
        <v>11459</v>
      </c>
      <c r="C3328" s="0" t="str">
        <f t="shared" si="51"/>
        <v>MATan-Tan (EH-partial)</v>
      </c>
    </row>
    <row r="3329">
      <c r="A3329" s="0" t="s">
        <v>11460</v>
      </c>
      <c r="B3329" s="0" t="s">
        <v>11461</v>
      </c>
      <c r="C3329" s="0" t="str">
        <f t="shared" si="51"/>
        <v>MALaâyoune-Sakia El Hamra (EH-partial)</v>
      </c>
    </row>
    <row r="3330">
      <c r="A3330" s="0" t="s">
        <v>11462</v>
      </c>
      <c r="B3330" s="0" t="s">
        <v>11463</v>
      </c>
      <c r="C3330" s="0" t="str">
        <f t="shared" si="51"/>
        <v>MABoujdour (EH)</v>
      </c>
    </row>
    <row r="3331">
      <c r="A3331" s="0" t="s">
        <v>11464</v>
      </c>
      <c r="B3331" s="0" t="s">
        <v>11465</v>
      </c>
      <c r="C3331" s="0" t="str">
        <f ref="C3331:C3394" t="shared" si="52">LEFT(A3331,2)&amp;B3331</f>
        <v>MAEs-Semara (EH-partial)</v>
      </c>
    </row>
    <row r="3332">
      <c r="A3332" s="0" t="s">
        <v>11466</v>
      </c>
      <c r="B3332" s="0" t="s">
        <v>11467</v>
      </c>
      <c r="C3332" s="0" t="str">
        <f t="shared" si="52"/>
        <v>MALaâyoune (EH)</v>
      </c>
    </row>
    <row r="3333">
      <c r="A3333" s="0" t="s">
        <v>11468</v>
      </c>
      <c r="B3333" s="0" t="s">
        <v>11469</v>
      </c>
      <c r="C3333" s="0" t="str">
        <f t="shared" si="52"/>
        <v>MATarfaya (EH-partial)</v>
      </c>
    </row>
    <row r="3334">
      <c r="A3334" s="0" t="s">
        <v>11470</v>
      </c>
      <c r="B3334" s="0" t="s">
        <v>11471</v>
      </c>
      <c r="C3334" s="0" t="str">
        <f t="shared" si="52"/>
        <v>MADakhla-Oued Ed-Dahab (EH)</v>
      </c>
    </row>
    <row r="3335">
      <c r="A3335" s="0" t="s">
        <v>11472</v>
      </c>
      <c r="B3335" s="0" t="s">
        <v>11473</v>
      </c>
      <c r="C3335" s="0" t="str">
        <f t="shared" si="52"/>
        <v>MAAousserd (EH)</v>
      </c>
    </row>
    <row r="3336">
      <c r="A3336" s="0" t="s">
        <v>11474</v>
      </c>
      <c r="B3336" s="0" t="s">
        <v>11475</v>
      </c>
      <c r="C3336" s="0" t="str">
        <f t="shared" si="52"/>
        <v>MAOued Ed-Dahab (EH)</v>
      </c>
    </row>
    <row r="3337">
      <c r="A3337" s="0" t="s">
        <v>11476</v>
      </c>
      <c r="B3337" s="0" t="s">
        <v>11477</v>
      </c>
      <c r="C3337" s="0" t="str">
        <f t="shared" si="52"/>
        <v>MCLa Colle</v>
      </c>
    </row>
    <row r="3338">
      <c r="A3338" s="0" t="s">
        <v>11478</v>
      </c>
      <c r="B3338" s="0" t="s">
        <v>11479</v>
      </c>
      <c r="C3338" s="0" t="str">
        <f t="shared" si="52"/>
        <v>MCLa Condamine</v>
      </c>
    </row>
    <row r="3339">
      <c r="A3339" s="0" t="s">
        <v>11480</v>
      </c>
      <c r="B3339" s="0" t="s">
        <v>11481</v>
      </c>
      <c r="C3339" s="0" t="str">
        <f t="shared" si="52"/>
        <v>MCFontvieille</v>
      </c>
    </row>
    <row r="3340">
      <c r="A3340" s="0" t="s">
        <v>11482</v>
      </c>
      <c r="B3340" s="0" t="s">
        <v>11483</v>
      </c>
      <c r="C3340" s="0" t="str">
        <f t="shared" si="52"/>
        <v>MCLa Gare</v>
      </c>
    </row>
    <row r="3341">
      <c r="A3341" s="0" t="s">
        <v>11484</v>
      </c>
      <c r="B3341" s="0" t="s">
        <v>11485</v>
      </c>
      <c r="C3341" s="0" t="str">
        <f t="shared" si="52"/>
        <v>MCJardin Exotique</v>
      </c>
    </row>
    <row r="3342">
      <c r="A3342" s="0" t="s">
        <v>11486</v>
      </c>
      <c r="B3342" s="0" t="s">
        <v>11487</v>
      </c>
      <c r="C3342" s="0" t="str">
        <f t="shared" si="52"/>
        <v>MCLarvotto</v>
      </c>
    </row>
    <row r="3343">
      <c r="A3343" s="0" t="s">
        <v>11488</v>
      </c>
      <c r="B3343" s="0" t="s">
        <v>11489</v>
      </c>
      <c r="C3343" s="0" t="str">
        <f t="shared" si="52"/>
        <v>MCMalbousquet</v>
      </c>
    </row>
    <row r="3344">
      <c r="A3344" s="0" t="s">
        <v>11490</v>
      </c>
      <c r="B3344" s="0" t="s">
        <v>11491</v>
      </c>
      <c r="C3344" s="0" t="str">
        <f t="shared" si="52"/>
        <v>MCMonte-Carlo</v>
      </c>
    </row>
    <row r="3345">
      <c r="A3345" s="0" t="s">
        <v>11492</v>
      </c>
      <c r="B3345" s="0" t="s">
        <v>11493</v>
      </c>
      <c r="C3345" s="0" t="str">
        <f t="shared" si="52"/>
        <v>MCMoneghetti</v>
      </c>
    </row>
    <row r="3346">
      <c r="A3346" s="0" t="s">
        <v>11494</v>
      </c>
      <c r="B3346" s="0" t="s">
        <v>11495</v>
      </c>
      <c r="C3346" s="0" t="str">
        <f t="shared" si="52"/>
        <v>MCMonaco-Ville</v>
      </c>
    </row>
    <row r="3347">
      <c r="A3347" s="0" t="s">
        <v>11496</v>
      </c>
      <c r="B3347" s="0" t="s">
        <v>11497</v>
      </c>
      <c r="C3347" s="0" t="str">
        <f t="shared" si="52"/>
        <v>MCMoulins</v>
      </c>
    </row>
    <row r="3348">
      <c r="A3348" s="0" t="s">
        <v>11498</v>
      </c>
      <c r="B3348" s="0" t="s">
        <v>11499</v>
      </c>
      <c r="C3348" s="0" t="str">
        <f t="shared" si="52"/>
        <v>MCPort-Hercule</v>
      </c>
    </row>
    <row r="3349">
      <c r="A3349" s="0" t="s">
        <v>11500</v>
      </c>
      <c r="B3349" s="0" t="s">
        <v>11501</v>
      </c>
      <c r="C3349" s="0" t="str">
        <f t="shared" si="52"/>
        <v>MCSainte-Dévote</v>
      </c>
    </row>
    <row r="3350">
      <c r="A3350" s="0" t="s">
        <v>11502</v>
      </c>
      <c r="B3350" s="0" t="s">
        <v>11503</v>
      </c>
      <c r="C3350" s="0" t="str">
        <f t="shared" si="52"/>
        <v>MCLa Source</v>
      </c>
    </row>
    <row r="3351">
      <c r="A3351" s="0" t="s">
        <v>11504</v>
      </c>
      <c r="B3351" s="0" t="s">
        <v>11505</v>
      </c>
      <c r="C3351" s="0" t="str">
        <f t="shared" si="52"/>
        <v>MCSpélugues</v>
      </c>
    </row>
    <row r="3352">
      <c r="A3352" s="0" t="s">
        <v>11506</v>
      </c>
      <c r="B3352" s="0" t="s">
        <v>11507</v>
      </c>
      <c r="C3352" s="0" t="str">
        <f t="shared" si="52"/>
        <v>MCSaint-Roman</v>
      </c>
    </row>
    <row r="3353">
      <c r="A3353" s="0" t="s">
        <v>11508</v>
      </c>
      <c r="B3353" s="0" t="s">
        <v>11509</v>
      </c>
      <c r="C3353" s="0" t="str">
        <f t="shared" si="52"/>
        <v>MCVallon de la Rousse</v>
      </c>
    </row>
    <row r="3354">
      <c r="A3354" s="0" t="s">
        <v>11510</v>
      </c>
      <c r="B3354" s="0" t="s">
        <v>11511</v>
      </c>
      <c r="C3354" s="0" t="str">
        <f t="shared" si="52"/>
        <v>MDAnenii Noi</v>
      </c>
    </row>
    <row r="3355">
      <c r="A3355" s="0" t="s">
        <v>11512</v>
      </c>
      <c r="B3355" s="0" t="s">
        <v>11513</v>
      </c>
      <c r="C3355" s="0" t="str">
        <f t="shared" si="52"/>
        <v>MDBriceni</v>
      </c>
    </row>
    <row r="3356">
      <c r="A3356" s="0" t="s">
        <v>11514</v>
      </c>
      <c r="B3356" s="0" t="s">
        <v>11515</v>
      </c>
      <c r="C3356" s="0" t="str">
        <f t="shared" si="52"/>
        <v>MDBasarabeasca</v>
      </c>
    </row>
    <row r="3357">
      <c r="A3357" s="0" t="s">
        <v>11516</v>
      </c>
      <c r="B3357" s="0" t="s">
        <v>11517</v>
      </c>
      <c r="C3357" s="0" t="str">
        <f t="shared" si="52"/>
        <v>MDCahul</v>
      </c>
    </row>
    <row r="3358">
      <c r="A3358" s="0" t="s">
        <v>11518</v>
      </c>
      <c r="B3358" s="0" t="s">
        <v>11519</v>
      </c>
      <c r="C3358" s="0" t="str">
        <f t="shared" si="52"/>
        <v>MDCălărași</v>
      </c>
    </row>
    <row r="3359">
      <c r="A3359" s="0" t="s">
        <v>11520</v>
      </c>
      <c r="B3359" s="0" t="s">
        <v>11521</v>
      </c>
      <c r="C3359" s="0" t="str">
        <f t="shared" si="52"/>
        <v>MDCimișlia</v>
      </c>
    </row>
    <row r="3360">
      <c r="A3360" s="0" t="s">
        <v>11522</v>
      </c>
      <c r="B3360" s="0" t="s">
        <v>11523</v>
      </c>
      <c r="C3360" s="0" t="str">
        <f t="shared" si="52"/>
        <v>MDCriuleni</v>
      </c>
    </row>
    <row r="3361">
      <c r="A3361" s="0" t="s">
        <v>11524</v>
      </c>
      <c r="B3361" s="0" t="s">
        <v>11525</v>
      </c>
      <c r="C3361" s="0" t="str">
        <f t="shared" si="52"/>
        <v>MDCăușeni</v>
      </c>
    </row>
    <row r="3362">
      <c r="A3362" s="0" t="s">
        <v>11526</v>
      </c>
      <c r="B3362" s="0" t="s">
        <v>11527</v>
      </c>
      <c r="C3362" s="0" t="str">
        <f t="shared" si="52"/>
        <v>MDCantemir</v>
      </c>
    </row>
    <row r="3363">
      <c r="A3363" s="0" t="s">
        <v>11528</v>
      </c>
      <c r="B3363" s="0" t="s">
        <v>11529</v>
      </c>
      <c r="C3363" s="0" t="str">
        <f t="shared" si="52"/>
        <v>MDDondușeni</v>
      </c>
    </row>
    <row r="3364">
      <c r="A3364" s="0" t="s">
        <v>11530</v>
      </c>
      <c r="B3364" s="0" t="s">
        <v>11531</v>
      </c>
      <c r="C3364" s="0" t="str">
        <f t="shared" si="52"/>
        <v>MDDrochia</v>
      </c>
    </row>
    <row r="3365">
      <c r="A3365" s="0" t="s">
        <v>11532</v>
      </c>
      <c r="B3365" s="0" t="s">
        <v>11533</v>
      </c>
      <c r="C3365" s="0" t="str">
        <f t="shared" si="52"/>
        <v>MDDubăsari</v>
      </c>
    </row>
    <row r="3366">
      <c r="A3366" s="0" t="s">
        <v>11534</v>
      </c>
      <c r="B3366" s="0" t="s">
        <v>11535</v>
      </c>
      <c r="C3366" s="0" t="str">
        <f t="shared" si="52"/>
        <v>MDEdineț</v>
      </c>
    </row>
    <row r="3367">
      <c r="A3367" s="0" t="s">
        <v>11536</v>
      </c>
      <c r="B3367" s="0" t="s">
        <v>11537</v>
      </c>
      <c r="C3367" s="0" t="str">
        <f t="shared" si="52"/>
        <v>MDFălești</v>
      </c>
    </row>
    <row r="3368">
      <c r="A3368" s="0" t="s">
        <v>11538</v>
      </c>
      <c r="B3368" s="0" t="s">
        <v>11539</v>
      </c>
      <c r="C3368" s="0" t="str">
        <f t="shared" si="52"/>
        <v>MDFlorești</v>
      </c>
    </row>
    <row r="3369">
      <c r="A3369" s="0" t="s">
        <v>11540</v>
      </c>
      <c r="B3369" s="0" t="s">
        <v>11541</v>
      </c>
      <c r="C3369" s="0" t="str">
        <f t="shared" si="52"/>
        <v>MDGlodeni</v>
      </c>
    </row>
    <row r="3370">
      <c r="A3370" s="0" t="s">
        <v>11542</v>
      </c>
      <c r="B3370" s="0" t="s">
        <v>11543</v>
      </c>
      <c r="C3370" s="0" t="str">
        <f t="shared" si="52"/>
        <v>MDHîncești</v>
      </c>
    </row>
    <row r="3371">
      <c r="A3371" s="0" t="s">
        <v>11544</v>
      </c>
      <c r="B3371" s="0" t="s">
        <v>11545</v>
      </c>
      <c r="C3371" s="0" t="str">
        <f t="shared" si="52"/>
        <v>MDIaloveni</v>
      </c>
    </row>
    <row r="3372">
      <c r="A3372" s="0" t="s">
        <v>11546</v>
      </c>
      <c r="B3372" s="0" t="s">
        <v>11547</v>
      </c>
      <c r="C3372" s="0" t="str">
        <f t="shared" si="52"/>
        <v>MDLeova</v>
      </c>
    </row>
    <row r="3373">
      <c r="A3373" s="0" t="s">
        <v>11548</v>
      </c>
      <c r="B3373" s="0" t="s">
        <v>11549</v>
      </c>
      <c r="C3373" s="0" t="str">
        <f t="shared" si="52"/>
        <v>MDNisporeni</v>
      </c>
    </row>
    <row r="3374">
      <c r="A3374" s="0" t="s">
        <v>11550</v>
      </c>
      <c r="B3374" s="0" t="s">
        <v>11551</v>
      </c>
      <c r="C3374" s="0" t="str">
        <f t="shared" si="52"/>
        <v>MDOcnița</v>
      </c>
    </row>
    <row r="3375">
      <c r="A3375" s="0" t="s">
        <v>11552</v>
      </c>
      <c r="B3375" s="0" t="s">
        <v>11553</v>
      </c>
      <c r="C3375" s="0" t="str">
        <f t="shared" si="52"/>
        <v>MDOrhei</v>
      </c>
    </row>
    <row r="3376">
      <c r="A3376" s="0" t="s">
        <v>11554</v>
      </c>
      <c r="B3376" s="0" t="s">
        <v>11555</v>
      </c>
      <c r="C3376" s="0" t="str">
        <f t="shared" si="52"/>
        <v>MDRezina</v>
      </c>
    </row>
    <row r="3377">
      <c r="A3377" s="0" t="s">
        <v>11556</v>
      </c>
      <c r="B3377" s="0" t="s">
        <v>11557</v>
      </c>
      <c r="C3377" s="0" t="str">
        <f t="shared" si="52"/>
        <v>MDRîșcani</v>
      </c>
    </row>
    <row r="3378">
      <c r="A3378" s="0" t="s">
        <v>11558</v>
      </c>
      <c r="B3378" s="0" t="s">
        <v>11559</v>
      </c>
      <c r="C3378" s="0" t="str">
        <f t="shared" si="52"/>
        <v>MDȘoldănești</v>
      </c>
    </row>
    <row r="3379">
      <c r="A3379" s="0" t="s">
        <v>11560</v>
      </c>
      <c r="B3379" s="0" t="s">
        <v>11561</v>
      </c>
      <c r="C3379" s="0" t="str">
        <f t="shared" si="52"/>
        <v>MDSîngerei</v>
      </c>
    </row>
    <row r="3380">
      <c r="A3380" s="0" t="s">
        <v>11562</v>
      </c>
      <c r="B3380" s="0" t="s">
        <v>11563</v>
      </c>
      <c r="C3380" s="0" t="str">
        <f t="shared" si="52"/>
        <v>MDSoroca</v>
      </c>
    </row>
    <row r="3381">
      <c r="A3381" s="0" t="s">
        <v>11564</v>
      </c>
      <c r="B3381" s="0" t="s">
        <v>11565</v>
      </c>
      <c r="C3381" s="0" t="str">
        <f t="shared" si="52"/>
        <v>MDStrășeni</v>
      </c>
    </row>
    <row r="3382">
      <c r="A3382" s="0" t="s">
        <v>11566</v>
      </c>
      <c r="B3382" s="0" t="s">
        <v>11567</v>
      </c>
      <c r="C3382" s="0" t="str">
        <f t="shared" si="52"/>
        <v>MDȘtefan Vodă</v>
      </c>
    </row>
    <row r="3383">
      <c r="A3383" s="0" t="s">
        <v>11568</v>
      </c>
      <c r="B3383" s="0" t="s">
        <v>11569</v>
      </c>
      <c r="C3383" s="0" t="str">
        <f t="shared" si="52"/>
        <v>MDTaraclia</v>
      </c>
    </row>
    <row r="3384">
      <c r="A3384" s="0" t="s">
        <v>11570</v>
      </c>
      <c r="B3384" s="0" t="s">
        <v>11571</v>
      </c>
      <c r="C3384" s="0" t="str">
        <f t="shared" si="52"/>
        <v>MDTelenești</v>
      </c>
    </row>
    <row r="3385">
      <c r="A3385" s="0" t="s">
        <v>11572</v>
      </c>
      <c r="B3385" s="0" t="s">
        <v>11573</v>
      </c>
      <c r="C3385" s="0" t="str">
        <f t="shared" si="52"/>
        <v>MDUngheni</v>
      </c>
    </row>
    <row r="3386">
      <c r="A3386" s="0" t="s">
        <v>11574</v>
      </c>
      <c r="B3386" s="0" t="s">
        <v>11575</v>
      </c>
      <c r="C3386" s="0" t="str">
        <f t="shared" si="52"/>
        <v>MDGăgăuzia, Unitatea teritorială autonomă (UTAG)</v>
      </c>
    </row>
    <row r="3387">
      <c r="A3387" s="0" t="s">
        <v>11576</v>
      </c>
      <c r="B3387" s="0" t="s">
        <v>11577</v>
      </c>
      <c r="C3387" s="0" t="str">
        <f t="shared" si="52"/>
        <v>MDStînga Nistrului, unitatea teritorială din</v>
      </c>
    </row>
    <row r="3388">
      <c r="A3388" s="0" t="s">
        <v>11578</v>
      </c>
      <c r="B3388" s="0" t="s">
        <v>11579</v>
      </c>
      <c r="C3388" s="0" t="str">
        <f t="shared" si="52"/>
        <v>MDBălți</v>
      </c>
    </row>
    <row r="3389">
      <c r="A3389" s="0" t="s">
        <v>11580</v>
      </c>
      <c r="B3389" s="0" t="s">
        <v>11581</v>
      </c>
      <c r="C3389" s="0" t="str">
        <f t="shared" si="52"/>
        <v>MDBender [Tighina]</v>
      </c>
    </row>
    <row r="3390">
      <c r="A3390" s="0" t="s">
        <v>11582</v>
      </c>
      <c r="B3390" s="0" t="s">
        <v>11583</v>
      </c>
      <c r="C3390" s="0" t="str">
        <f t="shared" si="52"/>
        <v>MDChișinău</v>
      </c>
    </row>
    <row r="3391">
      <c r="A3391" s="0" t="s">
        <v>11584</v>
      </c>
      <c r="B3391" s="0" t="s">
        <v>11585</v>
      </c>
      <c r="C3391" s="0" t="str">
        <f t="shared" si="52"/>
        <v>MEAndrijevica</v>
      </c>
    </row>
    <row r="3392">
      <c r="A3392" s="0" t="s">
        <v>11586</v>
      </c>
      <c r="B3392" s="0" t="s">
        <v>11587</v>
      </c>
      <c r="C3392" s="0" t="str">
        <f t="shared" si="52"/>
        <v>MEBar</v>
      </c>
    </row>
    <row r="3393">
      <c r="A3393" s="0" t="s">
        <v>11588</v>
      </c>
      <c r="B3393" s="0" t="s">
        <v>11589</v>
      </c>
      <c r="C3393" s="0" t="str">
        <f t="shared" si="52"/>
        <v>MEBerane</v>
      </c>
    </row>
    <row r="3394">
      <c r="A3394" s="0" t="s">
        <v>11590</v>
      </c>
      <c r="B3394" s="0" t="s">
        <v>11591</v>
      </c>
      <c r="C3394" s="0" t="str">
        <f t="shared" si="52"/>
        <v>MEBijelo Polje</v>
      </c>
    </row>
    <row r="3395">
      <c r="A3395" s="0" t="s">
        <v>11592</v>
      </c>
      <c r="B3395" s="0" t="s">
        <v>11593</v>
      </c>
      <c r="C3395" s="0" t="str">
        <f ref="C3395:C3458" t="shared" si="53">LEFT(A3395,2)&amp;B3395</f>
        <v>MEBudva</v>
      </c>
    </row>
    <row r="3396">
      <c r="A3396" s="0" t="s">
        <v>11594</v>
      </c>
      <c r="B3396" s="0" t="s">
        <v>11595</v>
      </c>
      <c r="C3396" s="0" t="str">
        <f t="shared" si="53"/>
        <v>MECetinje</v>
      </c>
    </row>
    <row r="3397">
      <c r="A3397" s="0" t="s">
        <v>11596</v>
      </c>
      <c r="B3397" s="0" t="s">
        <v>11597</v>
      </c>
      <c r="C3397" s="0" t="str">
        <f t="shared" si="53"/>
        <v>MEDanilovgrad</v>
      </c>
    </row>
    <row r="3398">
      <c r="A3398" s="0" t="s">
        <v>11598</v>
      </c>
      <c r="B3398" s="0" t="s">
        <v>11599</v>
      </c>
      <c r="C3398" s="0" t="str">
        <f t="shared" si="53"/>
        <v>MEHerceg-Novi</v>
      </c>
    </row>
    <row r="3399">
      <c r="A3399" s="0" t="s">
        <v>11600</v>
      </c>
      <c r="B3399" s="0" t="s">
        <v>11601</v>
      </c>
      <c r="C3399" s="0" t="str">
        <f t="shared" si="53"/>
        <v>MEKolašin</v>
      </c>
    </row>
    <row r="3400">
      <c r="A3400" s="0" t="s">
        <v>11602</v>
      </c>
      <c r="B3400" s="0" t="s">
        <v>11603</v>
      </c>
      <c r="C3400" s="0" t="str">
        <f t="shared" si="53"/>
        <v>MEKotor</v>
      </c>
    </row>
    <row r="3401">
      <c r="A3401" s="0" t="s">
        <v>11604</v>
      </c>
      <c r="B3401" s="0" t="s">
        <v>11605</v>
      </c>
      <c r="C3401" s="0" t="str">
        <f t="shared" si="53"/>
        <v>MEMojkovac</v>
      </c>
    </row>
    <row r="3402">
      <c r="A3402" s="0" t="s">
        <v>11606</v>
      </c>
      <c r="B3402" s="0" t="s">
        <v>11607</v>
      </c>
      <c r="C3402" s="0" t="str">
        <f t="shared" si="53"/>
        <v>MENikšić</v>
      </c>
    </row>
    <row r="3403">
      <c r="A3403" s="0" t="s">
        <v>11608</v>
      </c>
      <c r="B3403" s="0" t="s">
        <v>11609</v>
      </c>
      <c r="C3403" s="0" t="str">
        <f t="shared" si="53"/>
        <v>MEPlav</v>
      </c>
    </row>
    <row r="3404">
      <c r="A3404" s="0" t="s">
        <v>11610</v>
      </c>
      <c r="B3404" s="0" t="s">
        <v>11611</v>
      </c>
      <c r="C3404" s="0" t="str">
        <f t="shared" si="53"/>
        <v>MEPljevlja</v>
      </c>
    </row>
    <row r="3405">
      <c r="A3405" s="0" t="s">
        <v>11612</v>
      </c>
      <c r="B3405" s="0" t="s">
        <v>11613</v>
      </c>
      <c r="C3405" s="0" t="str">
        <f t="shared" si="53"/>
        <v>MEPlužine</v>
      </c>
    </row>
    <row r="3406">
      <c r="A3406" s="0" t="s">
        <v>11614</v>
      </c>
      <c r="B3406" s="0" t="s">
        <v>11615</v>
      </c>
      <c r="C3406" s="0" t="str">
        <f t="shared" si="53"/>
        <v>MEPodgorica</v>
      </c>
    </row>
    <row r="3407">
      <c r="A3407" s="0" t="s">
        <v>11616</v>
      </c>
      <c r="B3407" s="0" t="s">
        <v>11617</v>
      </c>
      <c r="C3407" s="0" t="str">
        <f t="shared" si="53"/>
        <v>MERožaje</v>
      </c>
    </row>
    <row r="3408">
      <c r="A3408" s="0" t="s">
        <v>11618</v>
      </c>
      <c r="B3408" s="0" t="s">
        <v>11619</v>
      </c>
      <c r="C3408" s="0" t="str">
        <f t="shared" si="53"/>
        <v>MEŠavnik</v>
      </c>
    </row>
    <row r="3409">
      <c r="A3409" s="0" t="s">
        <v>11620</v>
      </c>
      <c r="B3409" s="0" t="s">
        <v>11621</v>
      </c>
      <c r="C3409" s="0" t="str">
        <f t="shared" si="53"/>
        <v>METivat</v>
      </c>
    </row>
    <row r="3410">
      <c r="A3410" s="0" t="s">
        <v>11622</v>
      </c>
      <c r="B3410" s="0" t="s">
        <v>11623</v>
      </c>
      <c r="C3410" s="0" t="str">
        <f t="shared" si="53"/>
        <v>MEUlcinj</v>
      </c>
    </row>
    <row r="3411">
      <c r="A3411" s="0" t="s">
        <v>11624</v>
      </c>
      <c r="B3411" s="0" t="s">
        <v>11625</v>
      </c>
      <c r="C3411" s="0" t="str">
        <f t="shared" si="53"/>
        <v>MEŽabljak</v>
      </c>
    </row>
    <row r="3412">
      <c r="A3412" s="0" t="s">
        <v>11626</v>
      </c>
      <c r="B3412" s="0" t="s">
        <v>11627</v>
      </c>
      <c r="C3412" s="0" t="str">
        <f t="shared" si="53"/>
        <v>MEGusinje</v>
      </c>
    </row>
    <row r="3413">
      <c r="A3413" s="0" t="s">
        <v>11628</v>
      </c>
      <c r="B3413" s="0" t="s">
        <v>11629</v>
      </c>
      <c r="C3413" s="0" t="str">
        <f t="shared" si="53"/>
        <v>MEPetnjica</v>
      </c>
    </row>
    <row r="3414">
      <c r="A3414" s="0" t="s">
        <v>11630</v>
      </c>
      <c r="B3414" s="0" t="s">
        <v>11631</v>
      </c>
      <c r="C3414" s="0" t="str">
        <f t="shared" si="53"/>
        <v>METuzi</v>
      </c>
    </row>
    <row r="3415">
      <c r="A3415" s="0" t="s">
        <v>11632</v>
      </c>
      <c r="B3415" s="0" t="s">
        <v>11633</v>
      </c>
      <c r="C3415" s="0" t="str">
        <f t="shared" si="53"/>
        <v>MGToamasina</v>
      </c>
    </row>
    <row r="3416">
      <c r="A3416" s="0" t="s">
        <v>11634</v>
      </c>
      <c r="B3416" s="0" t="s">
        <v>11635</v>
      </c>
      <c r="C3416" s="0" t="str">
        <f t="shared" si="53"/>
        <v>MGAntsiranana</v>
      </c>
    </row>
    <row r="3417">
      <c r="A3417" s="0" t="s">
        <v>11636</v>
      </c>
      <c r="B3417" s="0" t="s">
        <v>11637</v>
      </c>
      <c r="C3417" s="0" t="str">
        <f t="shared" si="53"/>
        <v>MGFianarantsoa</v>
      </c>
    </row>
    <row r="3418">
      <c r="A3418" s="0" t="s">
        <v>11638</v>
      </c>
      <c r="B3418" s="0" t="s">
        <v>11639</v>
      </c>
      <c r="C3418" s="0" t="str">
        <f t="shared" si="53"/>
        <v>MGMahajanga</v>
      </c>
    </row>
    <row r="3419">
      <c r="A3419" s="0" t="s">
        <v>11640</v>
      </c>
      <c r="B3419" s="0" t="s">
        <v>11641</v>
      </c>
      <c r="C3419" s="0" t="str">
        <f t="shared" si="53"/>
        <v>MGAntananarivo</v>
      </c>
    </row>
    <row r="3420">
      <c r="A3420" s="0" t="s">
        <v>11642</v>
      </c>
      <c r="B3420" s="0" t="s">
        <v>11643</v>
      </c>
      <c r="C3420" s="0" t="str">
        <f t="shared" si="53"/>
        <v>MGToliara</v>
      </c>
    </row>
    <row r="3421">
      <c r="A3421" s="0" t="s">
        <v>11644</v>
      </c>
      <c r="B3421" s="0" t="s">
        <v>11645</v>
      </c>
      <c r="C3421" s="0" t="str">
        <f t="shared" si="53"/>
        <v>MHRalik chain</v>
      </c>
    </row>
    <row r="3422">
      <c r="A3422" s="0" t="s">
        <v>11644</v>
      </c>
      <c r="B3422" s="0" t="s">
        <v>11645</v>
      </c>
      <c r="C3422" s="0" t="str">
        <f t="shared" si="53"/>
        <v>MHRalik chain</v>
      </c>
    </row>
    <row r="3423">
      <c r="A3423" s="0" t="s">
        <v>11646</v>
      </c>
      <c r="B3423" s="0" t="s">
        <v>11647</v>
      </c>
      <c r="C3423" s="0" t="str">
        <f t="shared" si="53"/>
        <v>MHAilinglaplap</v>
      </c>
    </row>
    <row r="3424">
      <c r="A3424" s="0" t="s">
        <v>11646</v>
      </c>
      <c r="B3424" s="0" t="s">
        <v>11648</v>
      </c>
      <c r="C3424" s="0" t="str">
        <f t="shared" si="53"/>
        <v>MHAelōn̄ḷapḷap</v>
      </c>
    </row>
    <row r="3425">
      <c r="A3425" s="0" t="s">
        <v>11649</v>
      </c>
      <c r="B3425" s="0" t="s">
        <v>11650</v>
      </c>
      <c r="C3425" s="0" t="str">
        <f t="shared" si="53"/>
        <v>MHEbon</v>
      </c>
    </row>
    <row r="3426">
      <c r="A3426" s="0" t="s">
        <v>11649</v>
      </c>
      <c r="B3426" s="0" t="s">
        <v>11651</v>
      </c>
      <c r="C3426" s="0" t="str">
        <f t="shared" si="53"/>
        <v>MHEpoon</v>
      </c>
    </row>
    <row r="3427">
      <c r="A3427" s="0" t="s">
        <v>11652</v>
      </c>
      <c r="B3427" s="0" t="s">
        <v>11653</v>
      </c>
      <c r="C3427" s="0" t="str">
        <f t="shared" si="53"/>
        <v>MHEnewetak &amp; Ujelang</v>
      </c>
    </row>
    <row r="3428">
      <c r="A3428" s="0" t="s">
        <v>11652</v>
      </c>
      <c r="B3428" s="0" t="s">
        <v>11654</v>
      </c>
      <c r="C3428" s="0" t="str">
        <f t="shared" si="53"/>
        <v>MHĀnewetak &amp; Wūjlan̄</v>
      </c>
    </row>
    <row r="3429">
      <c r="A3429" s="0" t="s">
        <v>11655</v>
      </c>
      <c r="B3429" s="0" t="s">
        <v>11656</v>
      </c>
      <c r="C3429" s="0" t="str">
        <f t="shared" si="53"/>
        <v>MHJabat</v>
      </c>
    </row>
    <row r="3430">
      <c r="A3430" s="0" t="s">
        <v>11655</v>
      </c>
      <c r="B3430" s="0" t="s">
        <v>11657</v>
      </c>
      <c r="C3430" s="0" t="str">
        <f t="shared" si="53"/>
        <v>MHJebat</v>
      </c>
    </row>
    <row r="3431">
      <c r="A3431" s="0" t="s">
        <v>11658</v>
      </c>
      <c r="B3431" s="0" t="s">
        <v>11659</v>
      </c>
      <c r="C3431" s="0" t="str">
        <f t="shared" si="53"/>
        <v>MHJaluit</v>
      </c>
    </row>
    <row r="3432">
      <c r="A3432" s="0" t="s">
        <v>11658</v>
      </c>
      <c r="B3432" s="0" t="s">
        <v>11660</v>
      </c>
      <c r="C3432" s="0" t="str">
        <f t="shared" si="53"/>
        <v>MHJālwōj</v>
      </c>
    </row>
    <row r="3433">
      <c r="A3433" s="0" t="s">
        <v>11661</v>
      </c>
      <c r="B3433" s="0" t="s">
        <v>11662</v>
      </c>
      <c r="C3433" s="0" t="str">
        <f t="shared" si="53"/>
        <v>MHBikini &amp; Kili</v>
      </c>
    </row>
    <row r="3434">
      <c r="A3434" s="0" t="s">
        <v>11661</v>
      </c>
      <c r="B3434" s="0" t="s">
        <v>11663</v>
      </c>
      <c r="C3434" s="0" t="str">
        <f t="shared" si="53"/>
        <v>MHPikinni &amp; Kōle</v>
      </c>
    </row>
    <row r="3435">
      <c r="A3435" s="0" t="s">
        <v>11664</v>
      </c>
      <c r="B3435" s="0" t="s">
        <v>11665</v>
      </c>
      <c r="C3435" s="0" t="str">
        <f t="shared" si="53"/>
        <v>MHKwajalein</v>
      </c>
    </row>
    <row r="3436">
      <c r="A3436" s="0" t="s">
        <v>11664</v>
      </c>
      <c r="B3436" s="0" t="s">
        <v>11666</v>
      </c>
      <c r="C3436" s="0" t="str">
        <f t="shared" si="53"/>
        <v>MHKuwajleen</v>
      </c>
    </row>
    <row r="3437">
      <c r="A3437" s="0" t="s">
        <v>11667</v>
      </c>
      <c r="B3437" s="0" t="s">
        <v>11668</v>
      </c>
      <c r="C3437" s="0" t="str">
        <f t="shared" si="53"/>
        <v>MHLae</v>
      </c>
    </row>
    <row r="3438">
      <c r="A3438" s="0" t="s">
        <v>11667</v>
      </c>
      <c r="B3438" s="0" t="s">
        <v>11668</v>
      </c>
      <c r="C3438" s="0" t="str">
        <f t="shared" si="53"/>
        <v>MHLae</v>
      </c>
    </row>
    <row r="3439">
      <c r="A3439" s="0" t="s">
        <v>11669</v>
      </c>
      <c r="B3439" s="0" t="s">
        <v>11670</v>
      </c>
      <c r="C3439" s="0" t="str">
        <f t="shared" si="53"/>
        <v>MHLib</v>
      </c>
    </row>
    <row r="3440">
      <c r="A3440" s="0" t="s">
        <v>11669</v>
      </c>
      <c r="B3440" s="0" t="s">
        <v>11671</v>
      </c>
      <c r="C3440" s="0" t="str">
        <f t="shared" si="53"/>
        <v>MHEllep</v>
      </c>
    </row>
    <row r="3441">
      <c r="A3441" s="0" t="s">
        <v>11672</v>
      </c>
      <c r="B3441" s="0" t="s">
        <v>11673</v>
      </c>
      <c r="C3441" s="0" t="str">
        <f t="shared" si="53"/>
        <v>MHNamdrik</v>
      </c>
    </row>
    <row r="3442">
      <c r="A3442" s="0" t="s">
        <v>11672</v>
      </c>
      <c r="B3442" s="0" t="s">
        <v>11674</v>
      </c>
      <c r="C3442" s="0" t="str">
        <f t="shared" si="53"/>
        <v>MHNaṃdik</v>
      </c>
    </row>
    <row r="3443">
      <c r="A3443" s="0" t="s">
        <v>11675</v>
      </c>
      <c r="B3443" s="0" t="s">
        <v>11676</v>
      </c>
      <c r="C3443" s="0" t="str">
        <f t="shared" si="53"/>
        <v>MHNamu</v>
      </c>
    </row>
    <row r="3444">
      <c r="A3444" s="0" t="s">
        <v>11675</v>
      </c>
      <c r="B3444" s="0" t="s">
        <v>11677</v>
      </c>
      <c r="C3444" s="0" t="str">
        <f t="shared" si="53"/>
        <v>MHNaṃo</v>
      </c>
    </row>
    <row r="3445">
      <c r="A3445" s="0" t="s">
        <v>11678</v>
      </c>
      <c r="B3445" s="0" t="s">
        <v>11679</v>
      </c>
      <c r="C3445" s="0" t="str">
        <f t="shared" si="53"/>
        <v>MHRongelap</v>
      </c>
    </row>
    <row r="3446">
      <c r="A3446" s="0" t="s">
        <v>11678</v>
      </c>
      <c r="B3446" s="0" t="s">
        <v>11680</v>
      </c>
      <c r="C3446" s="0" t="str">
        <f t="shared" si="53"/>
        <v>MHRon̄ḷap</v>
      </c>
    </row>
    <row r="3447">
      <c r="A3447" s="0" t="s">
        <v>11681</v>
      </c>
      <c r="B3447" s="0" t="s">
        <v>11682</v>
      </c>
      <c r="C3447" s="0" t="str">
        <f t="shared" si="53"/>
        <v>MHUjae</v>
      </c>
    </row>
    <row r="3448">
      <c r="A3448" s="0" t="s">
        <v>11681</v>
      </c>
      <c r="B3448" s="0" t="s">
        <v>11682</v>
      </c>
      <c r="C3448" s="0" t="str">
        <f t="shared" si="53"/>
        <v>MHUjae</v>
      </c>
    </row>
    <row r="3449">
      <c r="A3449" s="0" t="s">
        <v>11683</v>
      </c>
      <c r="B3449" s="0" t="s">
        <v>11684</v>
      </c>
      <c r="C3449" s="0" t="str">
        <f t="shared" si="53"/>
        <v>MHWotho</v>
      </c>
    </row>
    <row r="3450">
      <c r="A3450" s="0" t="s">
        <v>11683</v>
      </c>
      <c r="B3450" s="0" t="s">
        <v>11685</v>
      </c>
      <c r="C3450" s="0" t="str">
        <f t="shared" si="53"/>
        <v>MHWōtto</v>
      </c>
    </row>
    <row r="3451">
      <c r="A3451" s="0" t="s">
        <v>11686</v>
      </c>
      <c r="B3451" s="0" t="s">
        <v>11687</v>
      </c>
      <c r="C3451" s="0" t="str">
        <f t="shared" si="53"/>
        <v>MHRatak chain</v>
      </c>
    </row>
    <row r="3452">
      <c r="A3452" s="0" t="s">
        <v>11686</v>
      </c>
      <c r="B3452" s="0" t="s">
        <v>11687</v>
      </c>
      <c r="C3452" s="0" t="str">
        <f t="shared" si="53"/>
        <v>MHRatak chain</v>
      </c>
    </row>
    <row r="3453">
      <c r="A3453" s="0" t="s">
        <v>11688</v>
      </c>
      <c r="B3453" s="0" t="s">
        <v>11689</v>
      </c>
      <c r="C3453" s="0" t="str">
        <f t="shared" si="53"/>
        <v>MHAiluk</v>
      </c>
    </row>
    <row r="3454">
      <c r="A3454" s="0" t="s">
        <v>11688</v>
      </c>
      <c r="B3454" s="0" t="s">
        <v>11690</v>
      </c>
      <c r="C3454" s="0" t="str">
        <f t="shared" si="53"/>
        <v>MHAelok</v>
      </c>
    </row>
    <row r="3455">
      <c r="A3455" s="0" t="s">
        <v>11691</v>
      </c>
      <c r="B3455" s="0" t="s">
        <v>11692</v>
      </c>
      <c r="C3455" s="0" t="str">
        <f t="shared" si="53"/>
        <v>MHArno</v>
      </c>
    </row>
    <row r="3456">
      <c r="A3456" s="0" t="s">
        <v>11691</v>
      </c>
      <c r="B3456" s="0" t="s">
        <v>11693</v>
      </c>
      <c r="C3456" s="0" t="str">
        <f t="shared" si="53"/>
        <v>MHArṇo</v>
      </c>
    </row>
    <row r="3457">
      <c r="A3457" s="0" t="s">
        <v>11694</v>
      </c>
      <c r="B3457" s="0" t="s">
        <v>11695</v>
      </c>
      <c r="C3457" s="0" t="str">
        <f t="shared" si="53"/>
        <v>MHAur</v>
      </c>
    </row>
    <row r="3458">
      <c r="A3458" s="0" t="s">
        <v>11694</v>
      </c>
      <c r="B3458" s="0" t="s">
        <v>11695</v>
      </c>
      <c r="C3458" s="0" t="str">
        <f t="shared" si="53"/>
        <v>MHAur</v>
      </c>
    </row>
    <row r="3459">
      <c r="A3459" s="0" t="s">
        <v>11696</v>
      </c>
      <c r="B3459" s="0" t="s">
        <v>11697</v>
      </c>
      <c r="C3459" s="0" t="str">
        <f ref="C3459:C3522" t="shared" si="54">LEFT(A3459,2)&amp;B3459</f>
        <v>MHLikiep</v>
      </c>
    </row>
    <row r="3460">
      <c r="A3460" s="0" t="s">
        <v>11696</v>
      </c>
      <c r="B3460" s="0" t="s">
        <v>11697</v>
      </c>
      <c r="C3460" s="0" t="str">
        <f t="shared" si="54"/>
        <v>MHLikiep</v>
      </c>
    </row>
    <row r="3461">
      <c r="A3461" s="0" t="s">
        <v>11698</v>
      </c>
      <c r="B3461" s="0" t="s">
        <v>11699</v>
      </c>
      <c r="C3461" s="0" t="str">
        <f t="shared" si="54"/>
        <v>MHMajuro</v>
      </c>
    </row>
    <row r="3462">
      <c r="A3462" s="0" t="s">
        <v>11698</v>
      </c>
      <c r="B3462" s="0" t="s">
        <v>11700</v>
      </c>
      <c r="C3462" s="0" t="str">
        <f t="shared" si="54"/>
        <v>MHMājro</v>
      </c>
    </row>
    <row r="3463">
      <c r="A3463" s="0" t="s">
        <v>11701</v>
      </c>
      <c r="B3463" s="0" t="s">
        <v>11702</v>
      </c>
      <c r="C3463" s="0" t="str">
        <f t="shared" si="54"/>
        <v>MHMaloelap</v>
      </c>
    </row>
    <row r="3464">
      <c r="A3464" s="0" t="s">
        <v>11701</v>
      </c>
      <c r="B3464" s="0" t="s">
        <v>11703</v>
      </c>
      <c r="C3464" s="0" t="str">
        <f t="shared" si="54"/>
        <v>MHṂaḷoeḷap</v>
      </c>
    </row>
    <row r="3465">
      <c r="A3465" s="0" t="s">
        <v>11704</v>
      </c>
      <c r="B3465" s="0" t="s">
        <v>11705</v>
      </c>
      <c r="C3465" s="0" t="str">
        <f t="shared" si="54"/>
        <v>MHMejit</v>
      </c>
    </row>
    <row r="3466">
      <c r="A3466" s="0" t="s">
        <v>11704</v>
      </c>
      <c r="B3466" s="0" t="s">
        <v>11706</v>
      </c>
      <c r="C3466" s="0" t="str">
        <f t="shared" si="54"/>
        <v>MHMājej</v>
      </c>
    </row>
    <row r="3467">
      <c r="A3467" s="0" t="s">
        <v>11707</v>
      </c>
      <c r="B3467" s="0" t="s">
        <v>11708</v>
      </c>
      <c r="C3467" s="0" t="str">
        <f t="shared" si="54"/>
        <v>MHMili</v>
      </c>
    </row>
    <row r="3468">
      <c r="A3468" s="0" t="s">
        <v>11707</v>
      </c>
      <c r="B3468" s="0" t="s">
        <v>11709</v>
      </c>
      <c r="C3468" s="0" t="str">
        <f t="shared" si="54"/>
        <v>MHMile</v>
      </c>
    </row>
    <row r="3469">
      <c r="A3469" s="0" t="s">
        <v>11710</v>
      </c>
      <c r="B3469" s="0" t="s">
        <v>11711</v>
      </c>
      <c r="C3469" s="0" t="str">
        <f t="shared" si="54"/>
        <v>MHUtrik</v>
      </c>
    </row>
    <row r="3470">
      <c r="A3470" s="0" t="s">
        <v>11710</v>
      </c>
      <c r="B3470" s="0" t="s">
        <v>11712</v>
      </c>
      <c r="C3470" s="0" t="str">
        <f t="shared" si="54"/>
        <v>MHUtrōk</v>
      </c>
    </row>
    <row r="3471">
      <c r="A3471" s="0" t="s">
        <v>11713</v>
      </c>
      <c r="B3471" s="0" t="s">
        <v>11714</v>
      </c>
      <c r="C3471" s="0" t="str">
        <f t="shared" si="54"/>
        <v>MHWotje</v>
      </c>
    </row>
    <row r="3472">
      <c r="A3472" s="0" t="s">
        <v>11713</v>
      </c>
      <c r="B3472" s="0" t="s">
        <v>11715</v>
      </c>
      <c r="C3472" s="0" t="str">
        <f t="shared" si="54"/>
        <v>MHWōjjā</v>
      </c>
    </row>
    <row r="3473">
      <c r="A3473" s="0" t="s">
        <v>11716</v>
      </c>
      <c r="B3473" s="0" t="s">
        <v>11717</v>
      </c>
      <c r="C3473" s="0" t="str">
        <f t="shared" si="54"/>
        <v>MKVeles</v>
      </c>
    </row>
    <row r="3474">
      <c r="A3474" s="0" t="s">
        <v>11718</v>
      </c>
      <c r="B3474" s="0" t="s">
        <v>11719</v>
      </c>
      <c r="C3474" s="0" t="str">
        <f t="shared" si="54"/>
        <v>MKGradsko</v>
      </c>
    </row>
    <row r="3475">
      <c r="A3475" s="0" t="s">
        <v>11720</v>
      </c>
      <c r="B3475" s="0" t="s">
        <v>11721</v>
      </c>
      <c r="C3475" s="0" t="str">
        <f t="shared" si="54"/>
        <v>MKDemir Kapija</v>
      </c>
    </row>
    <row r="3476">
      <c r="A3476" s="0" t="s">
        <v>11722</v>
      </c>
      <c r="B3476" s="0" t="s">
        <v>11723</v>
      </c>
      <c r="C3476" s="0" t="str">
        <f t="shared" si="54"/>
        <v>MKKavadarci</v>
      </c>
    </row>
    <row r="3477">
      <c r="A3477" s="0" t="s">
        <v>11724</v>
      </c>
      <c r="B3477" s="0" t="s">
        <v>11725</v>
      </c>
      <c r="C3477" s="0" t="str">
        <f t="shared" si="54"/>
        <v>MKLozovo</v>
      </c>
    </row>
    <row r="3478">
      <c r="A3478" s="0" t="s">
        <v>11726</v>
      </c>
      <c r="B3478" s="0" t="s">
        <v>11727</v>
      </c>
      <c r="C3478" s="0" t="str">
        <f t="shared" si="54"/>
        <v>MKNegotino</v>
      </c>
    </row>
    <row r="3479">
      <c r="A3479" s="0" t="s">
        <v>11728</v>
      </c>
      <c r="B3479" s="0" t="s">
        <v>11729</v>
      </c>
      <c r="C3479" s="0" t="str">
        <f t="shared" si="54"/>
        <v>MKRosoman</v>
      </c>
    </row>
    <row r="3480">
      <c r="A3480" s="0" t="s">
        <v>11730</v>
      </c>
      <c r="B3480" s="0" t="s">
        <v>11731</v>
      </c>
      <c r="C3480" s="0" t="str">
        <f t="shared" si="54"/>
        <v>MKSveti Nikole</v>
      </c>
    </row>
    <row r="3481">
      <c r="A3481" s="0" t="s">
        <v>11732</v>
      </c>
      <c r="B3481" s="0" t="s">
        <v>11733</v>
      </c>
      <c r="C3481" s="0" t="str">
        <f t="shared" si="54"/>
        <v>MKČaška</v>
      </c>
    </row>
    <row r="3482">
      <c r="A3482" s="0" t="s">
        <v>11734</v>
      </c>
      <c r="B3482" s="0" t="s">
        <v>11735</v>
      </c>
      <c r="C3482" s="0" t="str">
        <f t="shared" si="54"/>
        <v>MKBerovo</v>
      </c>
    </row>
    <row r="3483">
      <c r="A3483" s="0" t="s">
        <v>11736</v>
      </c>
      <c r="B3483" s="0" t="s">
        <v>11737</v>
      </c>
      <c r="C3483" s="0" t="str">
        <f t="shared" si="54"/>
        <v>MKVinica</v>
      </c>
    </row>
    <row r="3484">
      <c r="A3484" s="0" t="s">
        <v>11738</v>
      </c>
      <c r="B3484" s="0" t="s">
        <v>11739</v>
      </c>
      <c r="C3484" s="0" t="str">
        <f t="shared" si="54"/>
        <v>MKDelčevo</v>
      </c>
    </row>
    <row r="3485">
      <c r="A3485" s="0" t="s">
        <v>11740</v>
      </c>
      <c r="B3485" s="0" t="s">
        <v>11741</v>
      </c>
      <c r="C3485" s="0" t="str">
        <f t="shared" si="54"/>
        <v>MKZrnovci</v>
      </c>
    </row>
    <row r="3486">
      <c r="A3486" s="0" t="s">
        <v>11742</v>
      </c>
      <c r="B3486" s="0" t="s">
        <v>11743</v>
      </c>
      <c r="C3486" s="0" t="str">
        <f t="shared" si="54"/>
        <v>MKKarbinci</v>
      </c>
    </row>
    <row r="3487">
      <c r="A3487" s="0" t="s">
        <v>11744</v>
      </c>
      <c r="B3487" s="0" t="s">
        <v>11745</v>
      </c>
      <c r="C3487" s="0" t="str">
        <f t="shared" si="54"/>
        <v>MKKočani</v>
      </c>
    </row>
    <row r="3488">
      <c r="A3488" s="0" t="s">
        <v>11746</v>
      </c>
      <c r="B3488" s="0" t="s">
        <v>11747</v>
      </c>
      <c r="C3488" s="0" t="str">
        <f t="shared" si="54"/>
        <v>MKMakedonska Kamenica</v>
      </c>
    </row>
    <row r="3489">
      <c r="A3489" s="0" t="s">
        <v>11748</v>
      </c>
      <c r="B3489" s="0" t="s">
        <v>11749</v>
      </c>
      <c r="C3489" s="0" t="str">
        <f t="shared" si="54"/>
        <v>MKPehčevo</v>
      </c>
    </row>
    <row r="3490">
      <c r="A3490" s="0" t="s">
        <v>11750</v>
      </c>
      <c r="B3490" s="0" t="s">
        <v>11751</v>
      </c>
      <c r="C3490" s="0" t="str">
        <f t="shared" si="54"/>
        <v>MKProbištip</v>
      </c>
    </row>
    <row r="3491">
      <c r="A3491" s="0" t="s">
        <v>11752</v>
      </c>
      <c r="B3491" s="0" t="s">
        <v>11753</v>
      </c>
      <c r="C3491" s="0" t="str">
        <f t="shared" si="54"/>
        <v>MKČešinovo-Obleševo</v>
      </c>
    </row>
    <row r="3492">
      <c r="A3492" s="0" t="s">
        <v>11754</v>
      </c>
      <c r="B3492" s="0" t="s">
        <v>11755</v>
      </c>
      <c r="C3492" s="0" t="str">
        <f t="shared" si="54"/>
        <v>MKŠtip</v>
      </c>
    </row>
    <row r="3493">
      <c r="A3493" s="0" t="s">
        <v>11756</v>
      </c>
      <c r="B3493" s="0" t="s">
        <v>11757</v>
      </c>
      <c r="C3493" s="0" t="str">
        <f t="shared" si="54"/>
        <v>MKVevčani</v>
      </c>
    </row>
    <row r="3494">
      <c r="A3494" s="0" t="s">
        <v>11758</v>
      </c>
      <c r="B3494" s="0" t="s">
        <v>11759</v>
      </c>
      <c r="C3494" s="0" t="str">
        <f t="shared" si="54"/>
        <v>MKDebar</v>
      </c>
    </row>
    <row r="3495">
      <c r="A3495" s="0" t="s">
        <v>11760</v>
      </c>
      <c r="B3495" s="0" t="s">
        <v>11761</v>
      </c>
      <c r="C3495" s="0" t="str">
        <f t="shared" si="54"/>
        <v>MKDebrca</v>
      </c>
    </row>
    <row r="3496">
      <c r="A3496" s="0" t="s">
        <v>11762</v>
      </c>
      <c r="B3496" s="0" t="s">
        <v>11763</v>
      </c>
      <c r="C3496" s="0" t="str">
        <f t="shared" si="54"/>
        <v>MKKičevo</v>
      </c>
    </row>
    <row r="3497">
      <c r="A3497" s="0" t="s">
        <v>11764</v>
      </c>
      <c r="B3497" s="0" t="s">
        <v>11765</v>
      </c>
      <c r="C3497" s="0" t="str">
        <f t="shared" si="54"/>
        <v>MKMakedonski Brod</v>
      </c>
    </row>
    <row r="3498">
      <c r="A3498" s="0" t="s">
        <v>11766</v>
      </c>
      <c r="B3498" s="0" t="s">
        <v>11767</v>
      </c>
      <c r="C3498" s="0" t="str">
        <f t="shared" si="54"/>
        <v>MKOhrid</v>
      </c>
    </row>
    <row r="3499">
      <c r="A3499" s="0" t="s">
        <v>11768</v>
      </c>
      <c r="B3499" s="0" t="s">
        <v>11769</v>
      </c>
      <c r="C3499" s="0" t="str">
        <f t="shared" si="54"/>
        <v>MKPlasnica</v>
      </c>
    </row>
    <row r="3500">
      <c r="A3500" s="0" t="s">
        <v>11770</v>
      </c>
      <c r="B3500" s="0" t="s">
        <v>11771</v>
      </c>
      <c r="C3500" s="0" t="str">
        <f t="shared" si="54"/>
        <v>MKStruga</v>
      </c>
    </row>
    <row r="3501">
      <c r="A3501" s="0" t="s">
        <v>11772</v>
      </c>
      <c r="B3501" s="0" t="s">
        <v>11773</v>
      </c>
      <c r="C3501" s="0" t="str">
        <f t="shared" si="54"/>
        <v>MKCentar Župa</v>
      </c>
    </row>
    <row r="3502">
      <c r="A3502" s="0" t="s">
        <v>11774</v>
      </c>
      <c r="B3502" s="0" t="s">
        <v>11775</v>
      </c>
      <c r="C3502" s="0" t="str">
        <f t="shared" si="54"/>
        <v>MKBogdanci</v>
      </c>
    </row>
    <row r="3503">
      <c r="A3503" s="0" t="s">
        <v>11776</v>
      </c>
      <c r="B3503" s="0" t="s">
        <v>11777</v>
      </c>
      <c r="C3503" s="0" t="str">
        <f t="shared" si="54"/>
        <v>MKBosilovo</v>
      </c>
    </row>
    <row r="3504">
      <c r="A3504" s="0" t="s">
        <v>11778</v>
      </c>
      <c r="B3504" s="0" t="s">
        <v>11779</v>
      </c>
      <c r="C3504" s="0" t="str">
        <f t="shared" si="54"/>
        <v>MKValandovo</v>
      </c>
    </row>
    <row r="3505">
      <c r="A3505" s="0" t="s">
        <v>11780</v>
      </c>
      <c r="B3505" s="0" t="s">
        <v>11781</v>
      </c>
      <c r="C3505" s="0" t="str">
        <f t="shared" si="54"/>
        <v>MKVasilevo</v>
      </c>
    </row>
    <row r="3506">
      <c r="A3506" s="0" t="s">
        <v>11782</v>
      </c>
      <c r="B3506" s="0" t="s">
        <v>11783</v>
      </c>
      <c r="C3506" s="0" t="str">
        <f t="shared" si="54"/>
        <v>MKGevgelija</v>
      </c>
    </row>
    <row r="3507">
      <c r="A3507" s="0" t="s">
        <v>11784</v>
      </c>
      <c r="B3507" s="0" t="s">
        <v>11785</v>
      </c>
      <c r="C3507" s="0" t="str">
        <f t="shared" si="54"/>
        <v>MKDojran</v>
      </c>
    </row>
    <row r="3508">
      <c r="A3508" s="0" t="s">
        <v>11786</v>
      </c>
      <c r="B3508" s="0" t="s">
        <v>11787</v>
      </c>
      <c r="C3508" s="0" t="str">
        <f t="shared" si="54"/>
        <v>MKKonče</v>
      </c>
    </row>
    <row r="3509">
      <c r="A3509" s="0" t="s">
        <v>11788</v>
      </c>
      <c r="B3509" s="0" t="s">
        <v>11789</v>
      </c>
      <c r="C3509" s="0" t="str">
        <f t="shared" si="54"/>
        <v>MKNovo Selo</v>
      </c>
    </row>
    <row r="3510">
      <c r="A3510" s="0" t="s">
        <v>11790</v>
      </c>
      <c r="B3510" s="0" t="s">
        <v>11791</v>
      </c>
      <c r="C3510" s="0" t="str">
        <f t="shared" si="54"/>
        <v>MKRadoviš</v>
      </c>
    </row>
    <row r="3511">
      <c r="A3511" s="0" t="s">
        <v>11792</v>
      </c>
      <c r="B3511" s="0" t="s">
        <v>11793</v>
      </c>
      <c r="C3511" s="0" t="str">
        <f t="shared" si="54"/>
        <v>MKStrumica</v>
      </c>
    </row>
    <row r="3512">
      <c r="A3512" s="0" t="s">
        <v>11794</v>
      </c>
      <c r="B3512" s="0" t="s">
        <v>11795</v>
      </c>
      <c r="C3512" s="0" t="str">
        <f t="shared" si="54"/>
        <v>MKBitola</v>
      </c>
    </row>
    <row r="3513">
      <c r="A3513" s="0" t="s">
        <v>11796</v>
      </c>
      <c r="B3513" s="0" t="s">
        <v>11797</v>
      </c>
      <c r="C3513" s="0" t="str">
        <f t="shared" si="54"/>
        <v>MKDemir Hisar</v>
      </c>
    </row>
    <row r="3514">
      <c r="A3514" s="0" t="s">
        <v>11798</v>
      </c>
      <c r="B3514" s="0" t="s">
        <v>11799</v>
      </c>
      <c r="C3514" s="0" t="str">
        <f t="shared" si="54"/>
        <v>MKDolneni</v>
      </c>
    </row>
    <row r="3515">
      <c r="A3515" s="0" t="s">
        <v>11800</v>
      </c>
      <c r="B3515" s="0" t="s">
        <v>11801</v>
      </c>
      <c r="C3515" s="0" t="str">
        <f t="shared" si="54"/>
        <v>MKKrivogaštani</v>
      </c>
    </row>
    <row r="3516">
      <c r="A3516" s="0" t="s">
        <v>11802</v>
      </c>
      <c r="B3516" s="0" t="s">
        <v>11803</v>
      </c>
      <c r="C3516" s="0" t="str">
        <f t="shared" si="54"/>
        <v>MKKruševo</v>
      </c>
    </row>
    <row r="3517">
      <c r="A3517" s="0" t="s">
        <v>11804</v>
      </c>
      <c r="B3517" s="0" t="s">
        <v>11805</v>
      </c>
      <c r="C3517" s="0" t="str">
        <f t="shared" si="54"/>
        <v>MKMogila</v>
      </c>
    </row>
    <row r="3518">
      <c r="A3518" s="0" t="s">
        <v>11806</v>
      </c>
      <c r="B3518" s="0" t="s">
        <v>11807</v>
      </c>
      <c r="C3518" s="0" t="str">
        <f t="shared" si="54"/>
        <v>MKNovaci</v>
      </c>
    </row>
    <row r="3519">
      <c r="A3519" s="0" t="s">
        <v>11808</v>
      </c>
      <c r="B3519" s="0" t="s">
        <v>11809</v>
      </c>
      <c r="C3519" s="0" t="str">
        <f t="shared" si="54"/>
        <v>MKPrilep</v>
      </c>
    </row>
    <row r="3520">
      <c r="A3520" s="0" t="s">
        <v>11810</v>
      </c>
      <c r="B3520" s="0" t="s">
        <v>11811</v>
      </c>
      <c r="C3520" s="0" t="str">
        <f t="shared" si="54"/>
        <v>MKResen</v>
      </c>
    </row>
    <row r="3521">
      <c r="A3521" s="0" t="s">
        <v>11812</v>
      </c>
      <c r="B3521" s="0" t="s">
        <v>11813</v>
      </c>
      <c r="C3521" s="0" t="str">
        <f t="shared" si="54"/>
        <v>MKBogovinje</v>
      </c>
    </row>
    <row r="3522">
      <c r="A3522" s="0" t="s">
        <v>11814</v>
      </c>
      <c r="B3522" s="0" t="s">
        <v>11815</v>
      </c>
      <c r="C3522" s="0" t="str">
        <f t="shared" si="54"/>
        <v>MKBrvenica</v>
      </c>
    </row>
    <row r="3523">
      <c r="A3523" s="0" t="s">
        <v>11816</v>
      </c>
      <c r="B3523" s="0" t="s">
        <v>11817</v>
      </c>
      <c r="C3523" s="0" t="str">
        <f ref="C3523:C3586" t="shared" si="55">LEFT(A3523,2)&amp;B3523</f>
        <v>MKVrapčište</v>
      </c>
    </row>
    <row r="3524">
      <c r="A3524" s="0" t="s">
        <v>11818</v>
      </c>
      <c r="B3524" s="0" t="s">
        <v>11819</v>
      </c>
      <c r="C3524" s="0" t="str">
        <f t="shared" si="55"/>
        <v>MKGostivar</v>
      </c>
    </row>
    <row r="3525">
      <c r="A3525" s="0" t="s">
        <v>11820</v>
      </c>
      <c r="B3525" s="0" t="s">
        <v>11821</v>
      </c>
      <c r="C3525" s="0" t="str">
        <f t="shared" si="55"/>
        <v>MKŽelino</v>
      </c>
    </row>
    <row r="3526">
      <c r="A3526" s="0" t="s">
        <v>11822</v>
      </c>
      <c r="B3526" s="0" t="s">
        <v>11823</v>
      </c>
      <c r="C3526" s="0" t="str">
        <f t="shared" si="55"/>
        <v>MKJegunovce</v>
      </c>
    </row>
    <row r="3527">
      <c r="A3527" s="0" t="s">
        <v>11824</v>
      </c>
      <c r="B3527" s="0" t="s">
        <v>11825</v>
      </c>
      <c r="C3527" s="0" t="str">
        <f t="shared" si="55"/>
        <v>MKMavrovo i Rostuše</v>
      </c>
    </row>
    <row r="3528">
      <c r="A3528" s="0" t="s">
        <v>11826</v>
      </c>
      <c r="B3528" s="0" t="s">
        <v>11827</v>
      </c>
      <c r="C3528" s="0" t="str">
        <f t="shared" si="55"/>
        <v>MKTearce</v>
      </c>
    </row>
    <row r="3529">
      <c r="A3529" s="0" t="s">
        <v>11828</v>
      </c>
      <c r="B3529" s="0" t="s">
        <v>11829</v>
      </c>
      <c r="C3529" s="0" t="str">
        <f t="shared" si="55"/>
        <v>MKTetovo</v>
      </c>
    </row>
    <row r="3530">
      <c r="A3530" s="0" t="s">
        <v>11830</v>
      </c>
      <c r="B3530" s="0" t="s">
        <v>11831</v>
      </c>
      <c r="C3530" s="0" t="str">
        <f t="shared" si="55"/>
        <v>MKKratovo</v>
      </c>
    </row>
    <row r="3531">
      <c r="A3531" s="0" t="s">
        <v>11832</v>
      </c>
      <c r="B3531" s="0" t="s">
        <v>11833</v>
      </c>
      <c r="C3531" s="0" t="str">
        <f t="shared" si="55"/>
        <v>MKKriva Palanka</v>
      </c>
    </row>
    <row r="3532">
      <c r="A3532" s="0" t="s">
        <v>11834</v>
      </c>
      <c r="B3532" s="0" t="s">
        <v>11835</v>
      </c>
      <c r="C3532" s="0" t="str">
        <f t="shared" si="55"/>
        <v>MKKumanovo</v>
      </c>
    </row>
    <row r="3533">
      <c r="A3533" s="0" t="s">
        <v>11836</v>
      </c>
      <c r="B3533" s="0" t="s">
        <v>11837</v>
      </c>
      <c r="C3533" s="0" t="str">
        <f t="shared" si="55"/>
        <v>MKLipkovo</v>
      </c>
    </row>
    <row r="3534">
      <c r="A3534" s="0" t="s">
        <v>11838</v>
      </c>
      <c r="B3534" s="0" t="s">
        <v>11839</v>
      </c>
      <c r="C3534" s="0" t="str">
        <f t="shared" si="55"/>
        <v>MKRankovce</v>
      </c>
    </row>
    <row r="3535">
      <c r="A3535" s="0" t="s">
        <v>11840</v>
      </c>
      <c r="B3535" s="0" t="s">
        <v>11841</v>
      </c>
      <c r="C3535" s="0" t="str">
        <f t="shared" si="55"/>
        <v>MKStaro Nagoričane</v>
      </c>
    </row>
    <row r="3536">
      <c r="A3536" s="0" t="s">
        <v>11842</v>
      </c>
      <c r="B3536" s="0" t="s">
        <v>11843</v>
      </c>
      <c r="C3536" s="0" t="str">
        <f t="shared" si="55"/>
        <v>MKAerodrom †</v>
      </c>
    </row>
    <row r="3537">
      <c r="A3537" s="0" t="s">
        <v>11844</v>
      </c>
      <c r="B3537" s="0" t="s">
        <v>11845</v>
      </c>
      <c r="C3537" s="0" t="str">
        <f t="shared" si="55"/>
        <v>MKAračinovo</v>
      </c>
    </row>
    <row r="3538">
      <c r="A3538" s="0" t="s">
        <v>11846</v>
      </c>
      <c r="B3538" s="0" t="s">
        <v>11847</v>
      </c>
      <c r="C3538" s="0" t="str">
        <f t="shared" si="55"/>
        <v>MKButel †</v>
      </c>
    </row>
    <row r="3539">
      <c r="A3539" s="0" t="s">
        <v>11848</v>
      </c>
      <c r="B3539" s="0" t="s">
        <v>11849</v>
      </c>
      <c r="C3539" s="0" t="str">
        <f t="shared" si="55"/>
        <v>MKGazi Baba †</v>
      </c>
    </row>
    <row r="3540">
      <c r="A3540" s="0" t="s">
        <v>11850</v>
      </c>
      <c r="B3540" s="0" t="s">
        <v>11851</v>
      </c>
      <c r="C3540" s="0" t="str">
        <f t="shared" si="55"/>
        <v>MKGjorče Petrov †</v>
      </c>
    </row>
    <row r="3541">
      <c r="A3541" s="0" t="s">
        <v>11852</v>
      </c>
      <c r="B3541" s="0" t="s">
        <v>11853</v>
      </c>
      <c r="C3541" s="0" t="str">
        <f t="shared" si="55"/>
        <v>MKZelenikovo</v>
      </c>
    </row>
    <row r="3542">
      <c r="A3542" s="0" t="s">
        <v>11854</v>
      </c>
      <c r="B3542" s="0" t="s">
        <v>11855</v>
      </c>
      <c r="C3542" s="0" t="str">
        <f t="shared" si="55"/>
        <v>MKIlinden</v>
      </c>
    </row>
    <row r="3543">
      <c r="A3543" s="0" t="s">
        <v>11856</v>
      </c>
      <c r="B3543" s="0" t="s">
        <v>11857</v>
      </c>
      <c r="C3543" s="0" t="str">
        <f t="shared" si="55"/>
        <v>MKKarpoš †</v>
      </c>
    </row>
    <row r="3544">
      <c r="A3544" s="0" t="s">
        <v>11858</v>
      </c>
      <c r="B3544" s="0" t="s">
        <v>11859</v>
      </c>
      <c r="C3544" s="0" t="str">
        <f t="shared" si="55"/>
        <v>MKKisela Voda †</v>
      </c>
    </row>
    <row r="3545">
      <c r="A3545" s="0" t="s">
        <v>11860</v>
      </c>
      <c r="B3545" s="0" t="s">
        <v>11861</v>
      </c>
      <c r="C3545" s="0" t="str">
        <f t="shared" si="55"/>
        <v>MKPetrovec</v>
      </c>
    </row>
    <row r="3546">
      <c r="A3546" s="0" t="s">
        <v>11862</v>
      </c>
      <c r="B3546" s="0" t="s">
        <v>11863</v>
      </c>
      <c r="C3546" s="0" t="str">
        <f t="shared" si="55"/>
        <v>MKSaraj †</v>
      </c>
    </row>
    <row r="3547">
      <c r="A3547" s="0" t="s">
        <v>11864</v>
      </c>
      <c r="B3547" s="0" t="s">
        <v>11865</v>
      </c>
      <c r="C3547" s="0" t="str">
        <f t="shared" si="55"/>
        <v>MKSopište</v>
      </c>
    </row>
    <row r="3548">
      <c r="A3548" s="0" t="s">
        <v>11866</v>
      </c>
      <c r="B3548" s="0" t="s">
        <v>11867</v>
      </c>
      <c r="C3548" s="0" t="str">
        <f t="shared" si="55"/>
        <v>MKStudeničani</v>
      </c>
    </row>
    <row r="3549">
      <c r="A3549" s="0" t="s">
        <v>11868</v>
      </c>
      <c r="B3549" s="0" t="s">
        <v>11869</v>
      </c>
      <c r="C3549" s="0" t="str">
        <f t="shared" si="55"/>
        <v>MKCentar †</v>
      </c>
    </row>
    <row r="3550">
      <c r="A3550" s="0" t="s">
        <v>11870</v>
      </c>
      <c r="B3550" s="0" t="s">
        <v>11871</v>
      </c>
      <c r="C3550" s="0" t="str">
        <f t="shared" si="55"/>
        <v>MKČair †</v>
      </c>
    </row>
    <row r="3551">
      <c r="A3551" s="0" t="s">
        <v>11872</v>
      </c>
      <c r="B3551" s="0" t="s">
        <v>11873</v>
      </c>
      <c r="C3551" s="0" t="str">
        <f t="shared" si="55"/>
        <v>MKČučer-Sandevo</v>
      </c>
    </row>
    <row r="3552">
      <c r="A3552" s="0" t="s">
        <v>11874</v>
      </c>
      <c r="B3552" s="0" t="s">
        <v>11875</v>
      </c>
      <c r="C3552" s="0" t="str">
        <f t="shared" si="55"/>
        <v>MKŠuto Orizari †</v>
      </c>
    </row>
    <row r="3553">
      <c r="A3553" s="0" t="s">
        <v>11876</v>
      </c>
      <c r="B3553" s="0" t="s">
        <v>11877</v>
      </c>
      <c r="C3553" s="0" t="str">
        <f t="shared" si="55"/>
        <v>MLKayes</v>
      </c>
    </row>
    <row r="3554">
      <c r="A3554" s="0" t="s">
        <v>11878</v>
      </c>
      <c r="B3554" s="0" t="s">
        <v>11879</v>
      </c>
      <c r="C3554" s="0" t="str">
        <f t="shared" si="55"/>
        <v>MLTaoudénit</v>
      </c>
    </row>
    <row r="3555">
      <c r="A3555" s="0" t="s">
        <v>11880</v>
      </c>
      <c r="B3555" s="0" t="s">
        <v>11881</v>
      </c>
      <c r="C3555" s="0" t="str">
        <f t="shared" si="55"/>
        <v>MLKoulikoro</v>
      </c>
    </row>
    <row r="3556">
      <c r="A3556" s="0" t="s">
        <v>11882</v>
      </c>
      <c r="B3556" s="0" t="s">
        <v>11883</v>
      </c>
      <c r="C3556" s="0" t="str">
        <f t="shared" si="55"/>
        <v>MLSikasso</v>
      </c>
    </row>
    <row r="3557">
      <c r="A3557" s="0" t="s">
        <v>11884</v>
      </c>
      <c r="B3557" s="0" t="s">
        <v>11885</v>
      </c>
      <c r="C3557" s="0" t="str">
        <f t="shared" si="55"/>
        <v>MLSégou</v>
      </c>
    </row>
    <row r="3558">
      <c r="A3558" s="0" t="s">
        <v>11886</v>
      </c>
      <c r="B3558" s="0" t="s">
        <v>11887</v>
      </c>
      <c r="C3558" s="0" t="str">
        <f t="shared" si="55"/>
        <v>MLMopti</v>
      </c>
    </row>
    <row r="3559">
      <c r="A3559" s="0" t="s">
        <v>11888</v>
      </c>
      <c r="B3559" s="0" t="s">
        <v>11889</v>
      </c>
      <c r="C3559" s="0" t="str">
        <f t="shared" si="55"/>
        <v>MLTombouctou</v>
      </c>
    </row>
    <row r="3560">
      <c r="A3560" s="0" t="s">
        <v>11890</v>
      </c>
      <c r="B3560" s="0" t="s">
        <v>11891</v>
      </c>
      <c r="C3560" s="0" t="str">
        <f t="shared" si="55"/>
        <v>MLGao</v>
      </c>
    </row>
    <row r="3561">
      <c r="A3561" s="0" t="s">
        <v>11892</v>
      </c>
      <c r="B3561" s="0" t="s">
        <v>11893</v>
      </c>
      <c r="C3561" s="0" t="str">
        <f t="shared" si="55"/>
        <v>MLKidal</v>
      </c>
    </row>
    <row r="3562">
      <c r="A3562" s="0" t="s">
        <v>11894</v>
      </c>
      <c r="B3562" s="0" t="s">
        <v>11895</v>
      </c>
      <c r="C3562" s="0" t="str">
        <f t="shared" si="55"/>
        <v>MLMénaka</v>
      </c>
    </row>
    <row r="3563">
      <c r="A3563" s="0" t="s">
        <v>11896</v>
      </c>
      <c r="B3563" s="0" t="s">
        <v>11897</v>
      </c>
      <c r="C3563" s="0" t="str">
        <f t="shared" si="55"/>
        <v>MLBamako</v>
      </c>
    </row>
    <row r="3564">
      <c r="A3564" s="0" t="s">
        <v>11898</v>
      </c>
      <c r="B3564" s="0" t="s">
        <v>11899</v>
      </c>
      <c r="C3564" s="0" t="str">
        <f t="shared" si="55"/>
        <v>MMSagaing</v>
      </c>
    </row>
    <row r="3565">
      <c r="A3565" s="0" t="s">
        <v>11900</v>
      </c>
      <c r="B3565" s="0" t="s">
        <v>11901</v>
      </c>
      <c r="C3565" s="0" t="str">
        <f t="shared" si="55"/>
        <v>MMBago</v>
      </c>
    </row>
    <row r="3566">
      <c r="A3566" s="0" t="s">
        <v>11902</v>
      </c>
      <c r="B3566" s="0" t="s">
        <v>11903</v>
      </c>
      <c r="C3566" s="0" t="str">
        <f t="shared" si="55"/>
        <v>MMMagway</v>
      </c>
    </row>
    <row r="3567">
      <c r="A3567" s="0" t="s">
        <v>11904</v>
      </c>
      <c r="B3567" s="0" t="s">
        <v>11905</v>
      </c>
      <c r="C3567" s="0" t="str">
        <f t="shared" si="55"/>
        <v>MMMandalay</v>
      </c>
    </row>
    <row r="3568">
      <c r="A3568" s="0" t="s">
        <v>11906</v>
      </c>
      <c r="B3568" s="0" t="s">
        <v>11907</v>
      </c>
      <c r="C3568" s="0" t="str">
        <f t="shared" si="55"/>
        <v>MMTanintharyi</v>
      </c>
    </row>
    <row r="3569">
      <c r="A3569" s="0" t="s">
        <v>11908</v>
      </c>
      <c r="B3569" s="0" t="s">
        <v>1739</v>
      </c>
      <c r="C3569" s="0" t="str">
        <f t="shared" si="55"/>
        <v>MMYangon</v>
      </c>
    </row>
    <row r="3570">
      <c r="A3570" s="0" t="s">
        <v>11909</v>
      </c>
      <c r="B3570" s="0" t="s">
        <v>11910</v>
      </c>
      <c r="C3570" s="0" t="str">
        <f t="shared" si="55"/>
        <v>MMAyeyarwady</v>
      </c>
    </row>
    <row r="3571">
      <c r="A3571" s="0" t="s">
        <v>11911</v>
      </c>
      <c r="B3571" s="0" t="s">
        <v>11912</v>
      </c>
      <c r="C3571" s="0" t="str">
        <f t="shared" si="55"/>
        <v>MMKachin</v>
      </c>
    </row>
    <row r="3572">
      <c r="A3572" s="0" t="s">
        <v>11913</v>
      </c>
      <c r="B3572" s="0" t="s">
        <v>11914</v>
      </c>
      <c r="C3572" s="0" t="str">
        <f t="shared" si="55"/>
        <v>MMKayah</v>
      </c>
    </row>
    <row r="3573">
      <c r="A3573" s="0" t="s">
        <v>11915</v>
      </c>
      <c r="B3573" s="0" t="s">
        <v>11916</v>
      </c>
      <c r="C3573" s="0" t="str">
        <f t="shared" si="55"/>
        <v>MMKayin</v>
      </c>
    </row>
    <row r="3574">
      <c r="A3574" s="0" t="s">
        <v>11917</v>
      </c>
      <c r="B3574" s="0" t="s">
        <v>11918</v>
      </c>
      <c r="C3574" s="0" t="str">
        <f t="shared" si="55"/>
        <v>MMChin</v>
      </c>
    </row>
    <row r="3575">
      <c r="A3575" s="0" t="s">
        <v>11919</v>
      </c>
      <c r="B3575" s="0" t="s">
        <v>11920</v>
      </c>
      <c r="C3575" s="0" t="str">
        <f t="shared" si="55"/>
        <v>MMMon</v>
      </c>
    </row>
    <row r="3576">
      <c r="A3576" s="0" t="s">
        <v>11921</v>
      </c>
      <c r="B3576" s="0" t="s">
        <v>11922</v>
      </c>
      <c r="C3576" s="0" t="str">
        <f t="shared" si="55"/>
        <v>MMRakhine</v>
      </c>
    </row>
    <row r="3577">
      <c r="A3577" s="0" t="s">
        <v>11923</v>
      </c>
      <c r="B3577" s="0" t="s">
        <v>11924</v>
      </c>
      <c r="C3577" s="0" t="str">
        <f t="shared" si="55"/>
        <v>MMShan</v>
      </c>
    </row>
    <row r="3578">
      <c r="A3578" s="0" t="s">
        <v>11925</v>
      </c>
      <c r="B3578" s="0" t="s">
        <v>11926</v>
      </c>
      <c r="C3578" s="0" t="str">
        <f t="shared" si="55"/>
        <v>MMNay Pyi Taw</v>
      </c>
    </row>
    <row r="3579">
      <c r="A3579" s="0" t="s">
        <v>11927</v>
      </c>
      <c r="B3579" s="0" t="s">
        <v>11928</v>
      </c>
      <c r="C3579" s="0" t="str">
        <f t="shared" si="55"/>
        <v>MNOrhon</v>
      </c>
    </row>
    <row r="3580">
      <c r="A3580" s="0" t="s">
        <v>11929</v>
      </c>
      <c r="B3580" s="0" t="s">
        <v>11930</v>
      </c>
      <c r="C3580" s="0" t="str">
        <f t="shared" si="55"/>
        <v>MNDarhan uul</v>
      </c>
    </row>
    <row r="3581">
      <c r="A3581" s="0" t="s">
        <v>11931</v>
      </c>
      <c r="B3581" s="0" t="s">
        <v>11932</v>
      </c>
      <c r="C3581" s="0" t="str">
        <f t="shared" si="55"/>
        <v>MNHentiy</v>
      </c>
    </row>
    <row r="3582">
      <c r="A3582" s="0" t="s">
        <v>11933</v>
      </c>
      <c r="B3582" s="0" t="s">
        <v>11934</v>
      </c>
      <c r="C3582" s="0" t="str">
        <f t="shared" si="55"/>
        <v>MNHövsgöl</v>
      </c>
    </row>
    <row r="3583">
      <c r="A3583" s="0" t="s">
        <v>11935</v>
      </c>
      <c r="B3583" s="0" t="s">
        <v>11936</v>
      </c>
      <c r="C3583" s="0" t="str">
        <f t="shared" si="55"/>
        <v>MNHovd</v>
      </c>
    </row>
    <row r="3584">
      <c r="A3584" s="0" t="s">
        <v>11937</v>
      </c>
      <c r="B3584" s="0" t="s">
        <v>11938</v>
      </c>
      <c r="C3584" s="0" t="str">
        <f t="shared" si="55"/>
        <v>MNUvs</v>
      </c>
    </row>
    <row r="3585">
      <c r="A3585" s="0" t="s">
        <v>11939</v>
      </c>
      <c r="B3585" s="0" t="s">
        <v>11940</v>
      </c>
      <c r="C3585" s="0" t="str">
        <f t="shared" si="55"/>
        <v>MNTöv</v>
      </c>
    </row>
    <row r="3586">
      <c r="A3586" s="0" t="s">
        <v>11941</v>
      </c>
      <c r="B3586" s="0" t="s">
        <v>11942</v>
      </c>
      <c r="C3586" s="0" t="str">
        <f t="shared" si="55"/>
        <v>MNSelenge</v>
      </c>
    </row>
    <row r="3587">
      <c r="A3587" s="0" t="s">
        <v>11943</v>
      </c>
      <c r="B3587" s="0" t="s">
        <v>11944</v>
      </c>
      <c r="C3587" s="0" t="str">
        <f ref="C3587:C3650" t="shared" si="56">LEFT(A3587,2)&amp;B3587</f>
        <v>MNSühbaatar</v>
      </c>
    </row>
    <row r="3588">
      <c r="A3588" s="0" t="s">
        <v>11945</v>
      </c>
      <c r="B3588" s="0" t="s">
        <v>11946</v>
      </c>
      <c r="C3588" s="0" t="str">
        <f t="shared" si="56"/>
        <v>MNÖmnögovĭ</v>
      </c>
    </row>
    <row r="3589">
      <c r="A3589" s="0" t="s">
        <v>11947</v>
      </c>
      <c r="B3589" s="0" t="s">
        <v>11948</v>
      </c>
      <c r="C3589" s="0" t="str">
        <f t="shared" si="56"/>
        <v>MNÖvörhangay</v>
      </c>
    </row>
    <row r="3590">
      <c r="A3590" s="0" t="s">
        <v>11949</v>
      </c>
      <c r="B3590" s="0" t="s">
        <v>11950</v>
      </c>
      <c r="C3590" s="0" t="str">
        <f t="shared" si="56"/>
        <v>MNDzavhan</v>
      </c>
    </row>
    <row r="3591">
      <c r="A3591" s="0" t="s">
        <v>11951</v>
      </c>
      <c r="B3591" s="0" t="s">
        <v>11952</v>
      </c>
      <c r="C3591" s="0" t="str">
        <f t="shared" si="56"/>
        <v>MNDundgovĭ</v>
      </c>
    </row>
    <row r="3592">
      <c r="A3592" s="0" t="s">
        <v>11953</v>
      </c>
      <c r="B3592" s="0" t="s">
        <v>11954</v>
      </c>
      <c r="C3592" s="0" t="str">
        <f t="shared" si="56"/>
        <v>MNDornod</v>
      </c>
    </row>
    <row r="3593">
      <c r="A3593" s="0" t="s">
        <v>11955</v>
      </c>
      <c r="B3593" s="0" t="s">
        <v>11956</v>
      </c>
      <c r="C3593" s="0" t="str">
        <f t="shared" si="56"/>
        <v>MNDornogovĭ</v>
      </c>
    </row>
    <row r="3594">
      <c r="A3594" s="0" t="s">
        <v>11957</v>
      </c>
      <c r="B3594" s="0" t="s">
        <v>11958</v>
      </c>
      <c r="C3594" s="0" t="str">
        <f t="shared" si="56"/>
        <v>MNGovĭ-Sümber</v>
      </c>
    </row>
    <row r="3595">
      <c r="A3595" s="0" t="s">
        <v>11959</v>
      </c>
      <c r="B3595" s="0" t="s">
        <v>11960</v>
      </c>
      <c r="C3595" s="0" t="str">
        <f t="shared" si="56"/>
        <v>MNGovĭ-Altay</v>
      </c>
    </row>
    <row r="3596">
      <c r="A3596" s="0" t="s">
        <v>11961</v>
      </c>
      <c r="B3596" s="0" t="s">
        <v>11962</v>
      </c>
      <c r="C3596" s="0" t="str">
        <f t="shared" si="56"/>
        <v>MNBulgan</v>
      </c>
    </row>
    <row r="3597">
      <c r="A3597" s="0" t="s">
        <v>11963</v>
      </c>
      <c r="B3597" s="0" t="s">
        <v>11964</v>
      </c>
      <c r="C3597" s="0" t="str">
        <f t="shared" si="56"/>
        <v>MNBayanhongor</v>
      </c>
    </row>
    <row r="3598">
      <c r="A3598" s="0" t="s">
        <v>11965</v>
      </c>
      <c r="B3598" s="0" t="s">
        <v>11966</v>
      </c>
      <c r="C3598" s="0" t="str">
        <f t="shared" si="56"/>
        <v>MNBayan-Ölgiy</v>
      </c>
    </row>
    <row r="3599">
      <c r="A3599" s="0" t="s">
        <v>11967</v>
      </c>
      <c r="B3599" s="0" t="s">
        <v>11968</v>
      </c>
      <c r="C3599" s="0" t="str">
        <f t="shared" si="56"/>
        <v>MNArhangay</v>
      </c>
    </row>
    <row r="3600">
      <c r="A3600" s="0" t="s">
        <v>11969</v>
      </c>
      <c r="B3600" s="0" t="s">
        <v>11970</v>
      </c>
      <c r="C3600" s="0" t="str">
        <f t="shared" si="56"/>
        <v>MNUlaanbaatar</v>
      </c>
    </row>
    <row r="3601">
      <c r="A3601" s="0" t="s">
        <v>11971</v>
      </c>
      <c r="B3601" s="0" t="s">
        <v>11972</v>
      </c>
      <c r="C3601" s="0" t="str">
        <f t="shared" si="56"/>
        <v>MRHodh ech Chargui</v>
      </c>
    </row>
    <row r="3602">
      <c r="A3602" s="0" t="s">
        <v>11973</v>
      </c>
      <c r="B3602" s="0" t="s">
        <v>11974</v>
      </c>
      <c r="C3602" s="0" t="str">
        <f t="shared" si="56"/>
        <v>MRHodh el Gharbi</v>
      </c>
    </row>
    <row r="3603">
      <c r="A3603" s="0" t="s">
        <v>11975</v>
      </c>
      <c r="B3603" s="0" t="s">
        <v>11976</v>
      </c>
      <c r="C3603" s="0" t="str">
        <f t="shared" si="56"/>
        <v>MRAssaba</v>
      </c>
    </row>
    <row r="3604">
      <c r="A3604" s="0" t="s">
        <v>11977</v>
      </c>
      <c r="B3604" s="0" t="s">
        <v>11978</v>
      </c>
      <c r="C3604" s="0" t="str">
        <f t="shared" si="56"/>
        <v>MRGorgol</v>
      </c>
    </row>
    <row r="3605">
      <c r="A3605" s="0" t="s">
        <v>11979</v>
      </c>
      <c r="B3605" s="0" t="s">
        <v>11980</v>
      </c>
      <c r="C3605" s="0" t="str">
        <f t="shared" si="56"/>
        <v>MRBrakna</v>
      </c>
    </row>
    <row r="3606">
      <c r="A3606" s="0" t="s">
        <v>11981</v>
      </c>
      <c r="B3606" s="0" t="s">
        <v>11982</v>
      </c>
      <c r="C3606" s="0" t="str">
        <f t="shared" si="56"/>
        <v>MRTrarza</v>
      </c>
    </row>
    <row r="3607">
      <c r="A3607" s="0" t="s">
        <v>11983</v>
      </c>
      <c r="B3607" s="0" t="s">
        <v>7571</v>
      </c>
      <c r="C3607" s="0" t="str">
        <f t="shared" si="56"/>
        <v>MRAdrar</v>
      </c>
    </row>
    <row r="3608">
      <c r="A3608" s="0" t="s">
        <v>11984</v>
      </c>
      <c r="B3608" s="0" t="s">
        <v>11985</v>
      </c>
      <c r="C3608" s="0" t="str">
        <f t="shared" si="56"/>
        <v>MRDakhlet Nouâdhibou</v>
      </c>
    </row>
    <row r="3609">
      <c r="A3609" s="0" t="s">
        <v>11986</v>
      </c>
      <c r="B3609" s="0" t="s">
        <v>11987</v>
      </c>
      <c r="C3609" s="0" t="str">
        <f t="shared" si="56"/>
        <v>MRTagant</v>
      </c>
    </row>
    <row r="3610">
      <c r="A3610" s="0" t="s">
        <v>11988</v>
      </c>
      <c r="B3610" s="0" t="s">
        <v>11989</v>
      </c>
      <c r="C3610" s="0" t="str">
        <f t="shared" si="56"/>
        <v>MRGuidimaka</v>
      </c>
    </row>
    <row r="3611">
      <c r="A3611" s="0" t="s">
        <v>11990</v>
      </c>
      <c r="B3611" s="0" t="s">
        <v>11991</v>
      </c>
      <c r="C3611" s="0" t="str">
        <f t="shared" si="56"/>
        <v>MRTiris Zemmour</v>
      </c>
    </row>
    <row r="3612">
      <c r="A3612" s="0" t="s">
        <v>11992</v>
      </c>
      <c r="B3612" s="0" t="s">
        <v>11993</v>
      </c>
      <c r="C3612" s="0" t="str">
        <f t="shared" si="56"/>
        <v>MRInchiri</v>
      </c>
    </row>
    <row r="3613">
      <c r="A3613" s="0" t="s">
        <v>11994</v>
      </c>
      <c r="B3613" s="0" t="s">
        <v>11995</v>
      </c>
      <c r="C3613" s="0" t="str">
        <f t="shared" si="56"/>
        <v>MRNuwākshūţ al Gharbīyah</v>
      </c>
    </row>
    <row r="3614">
      <c r="A3614" s="0" t="s">
        <v>11994</v>
      </c>
      <c r="B3614" s="0" t="s">
        <v>11996</v>
      </c>
      <c r="C3614" s="0" t="str">
        <f t="shared" si="56"/>
        <v>MRNouakchott Ouest</v>
      </c>
    </row>
    <row r="3615">
      <c r="A3615" s="0" t="s">
        <v>11997</v>
      </c>
      <c r="B3615" s="0" t="s">
        <v>11998</v>
      </c>
      <c r="C3615" s="0" t="str">
        <f t="shared" si="56"/>
        <v>MRNuwākshūţ ash Shamālīyah</v>
      </c>
    </row>
    <row r="3616">
      <c r="A3616" s="0" t="s">
        <v>11997</v>
      </c>
      <c r="B3616" s="0" t="s">
        <v>11999</v>
      </c>
      <c r="C3616" s="0" t="str">
        <f t="shared" si="56"/>
        <v>MRNouakchott Nord</v>
      </c>
    </row>
    <row r="3617">
      <c r="A3617" s="0" t="s">
        <v>12000</v>
      </c>
      <c r="B3617" s="0" t="s">
        <v>12001</v>
      </c>
      <c r="C3617" s="0" t="str">
        <f t="shared" si="56"/>
        <v>MRNuwākshūţ al Janūbīyah</v>
      </c>
    </row>
    <row r="3618">
      <c r="A3618" s="0" t="s">
        <v>12000</v>
      </c>
      <c r="B3618" s="0" t="s">
        <v>12002</v>
      </c>
      <c r="C3618" s="0" t="str">
        <f t="shared" si="56"/>
        <v>MRNouakchott Sud</v>
      </c>
    </row>
    <row r="3619">
      <c r="A3619" s="0" t="s">
        <v>12003</v>
      </c>
      <c r="B3619" s="0" t="s">
        <v>12004</v>
      </c>
      <c r="C3619" s="0" t="str">
        <f t="shared" si="56"/>
        <v>MTAttard</v>
      </c>
    </row>
    <row r="3620">
      <c r="A3620" s="0" t="s">
        <v>12003</v>
      </c>
      <c r="B3620" s="0" t="s">
        <v>12004</v>
      </c>
      <c r="C3620" s="0" t="str">
        <f t="shared" si="56"/>
        <v>MTAttard</v>
      </c>
    </row>
    <row r="3621">
      <c r="A3621" s="0" t="s">
        <v>12005</v>
      </c>
      <c r="B3621" s="0" t="s">
        <v>12006</v>
      </c>
      <c r="C3621" s="0" t="str">
        <f t="shared" si="56"/>
        <v>MTBalzan</v>
      </c>
    </row>
    <row r="3622">
      <c r="A3622" s="0" t="s">
        <v>12005</v>
      </c>
      <c r="B3622" s="0" t="s">
        <v>12006</v>
      </c>
      <c r="C3622" s="0" t="str">
        <f t="shared" si="56"/>
        <v>MTBalzan</v>
      </c>
    </row>
    <row r="3623">
      <c r="A3623" s="0" t="s">
        <v>12007</v>
      </c>
      <c r="B3623" s="0" t="s">
        <v>12008</v>
      </c>
      <c r="C3623" s="0" t="str">
        <f t="shared" si="56"/>
        <v>MTBirgu</v>
      </c>
    </row>
    <row r="3624">
      <c r="A3624" s="0" t="s">
        <v>12007</v>
      </c>
      <c r="B3624" s="0" t="s">
        <v>12008</v>
      </c>
      <c r="C3624" s="0" t="str">
        <f t="shared" si="56"/>
        <v>MTBirgu</v>
      </c>
    </row>
    <row r="3625">
      <c r="A3625" s="0" t="s">
        <v>12009</v>
      </c>
      <c r="B3625" s="0" t="s">
        <v>12010</v>
      </c>
      <c r="C3625" s="0" t="str">
        <f t="shared" si="56"/>
        <v>MTBirkirkara</v>
      </c>
    </row>
    <row r="3626">
      <c r="A3626" s="0" t="s">
        <v>12009</v>
      </c>
      <c r="B3626" s="0" t="s">
        <v>12010</v>
      </c>
      <c r="C3626" s="0" t="str">
        <f t="shared" si="56"/>
        <v>MTBirkirkara</v>
      </c>
    </row>
    <row r="3627">
      <c r="A3627" s="0" t="s">
        <v>12011</v>
      </c>
      <c r="B3627" s="0" t="s">
        <v>12012</v>
      </c>
      <c r="C3627" s="0" t="str">
        <f t="shared" si="56"/>
        <v>MTBirżebbuġa</v>
      </c>
    </row>
    <row r="3628">
      <c r="A3628" s="0" t="s">
        <v>12011</v>
      </c>
      <c r="B3628" s="0" t="s">
        <v>12012</v>
      </c>
      <c r="C3628" s="0" t="str">
        <f t="shared" si="56"/>
        <v>MTBirżebbuġa</v>
      </c>
    </row>
    <row r="3629">
      <c r="A3629" s="0" t="s">
        <v>12013</v>
      </c>
      <c r="B3629" s="0" t="s">
        <v>12014</v>
      </c>
      <c r="C3629" s="0" t="str">
        <f t="shared" si="56"/>
        <v>MTBormla</v>
      </c>
    </row>
    <row r="3630">
      <c r="A3630" s="0" t="s">
        <v>12013</v>
      </c>
      <c r="B3630" s="0" t="s">
        <v>12014</v>
      </c>
      <c r="C3630" s="0" t="str">
        <f t="shared" si="56"/>
        <v>MTBormla</v>
      </c>
    </row>
    <row r="3631">
      <c r="A3631" s="0" t="s">
        <v>12015</v>
      </c>
      <c r="B3631" s="0" t="s">
        <v>12016</v>
      </c>
      <c r="C3631" s="0" t="str">
        <f t="shared" si="56"/>
        <v>MTDingli</v>
      </c>
    </row>
    <row r="3632">
      <c r="A3632" s="0" t="s">
        <v>12015</v>
      </c>
      <c r="B3632" s="0" t="s">
        <v>12016</v>
      </c>
      <c r="C3632" s="0" t="str">
        <f t="shared" si="56"/>
        <v>MTDingli</v>
      </c>
    </row>
    <row r="3633">
      <c r="A3633" s="0" t="s">
        <v>12017</v>
      </c>
      <c r="B3633" s="0" t="s">
        <v>12018</v>
      </c>
      <c r="C3633" s="0" t="str">
        <f t="shared" si="56"/>
        <v>MTFgura</v>
      </c>
    </row>
    <row r="3634">
      <c r="A3634" s="0" t="s">
        <v>12017</v>
      </c>
      <c r="B3634" s="0" t="s">
        <v>12018</v>
      </c>
      <c r="C3634" s="0" t="str">
        <f t="shared" si="56"/>
        <v>MTFgura</v>
      </c>
    </row>
    <row r="3635">
      <c r="A3635" s="0" t="s">
        <v>12019</v>
      </c>
      <c r="B3635" s="0" t="s">
        <v>12020</v>
      </c>
      <c r="C3635" s="0" t="str">
        <f t="shared" si="56"/>
        <v>MTFloriana</v>
      </c>
    </row>
    <row r="3636">
      <c r="A3636" s="0" t="s">
        <v>12019</v>
      </c>
      <c r="B3636" s="0" t="s">
        <v>12020</v>
      </c>
      <c r="C3636" s="0" t="str">
        <f t="shared" si="56"/>
        <v>MTFloriana</v>
      </c>
    </row>
    <row r="3637">
      <c r="A3637" s="0" t="s">
        <v>12021</v>
      </c>
      <c r="B3637" s="0" t="s">
        <v>12022</v>
      </c>
      <c r="C3637" s="0" t="str">
        <f t="shared" si="56"/>
        <v>MTFontana</v>
      </c>
    </row>
    <row r="3638">
      <c r="A3638" s="0" t="s">
        <v>12021</v>
      </c>
      <c r="B3638" s="0" t="s">
        <v>12022</v>
      </c>
      <c r="C3638" s="0" t="str">
        <f t="shared" si="56"/>
        <v>MTFontana</v>
      </c>
    </row>
    <row r="3639">
      <c r="A3639" s="0" t="s">
        <v>12023</v>
      </c>
      <c r="B3639" s="0" t="s">
        <v>12024</v>
      </c>
      <c r="C3639" s="0" t="str">
        <f t="shared" si="56"/>
        <v>MTGudja</v>
      </c>
    </row>
    <row r="3640">
      <c r="A3640" s="0" t="s">
        <v>12023</v>
      </c>
      <c r="B3640" s="0" t="s">
        <v>12024</v>
      </c>
      <c r="C3640" s="0" t="str">
        <f t="shared" si="56"/>
        <v>MTGudja</v>
      </c>
    </row>
    <row r="3641">
      <c r="A3641" s="0" t="s">
        <v>12025</v>
      </c>
      <c r="B3641" s="0" t="s">
        <v>12026</v>
      </c>
      <c r="C3641" s="0" t="str">
        <f t="shared" si="56"/>
        <v>MTGżira</v>
      </c>
    </row>
    <row r="3642">
      <c r="A3642" s="0" t="s">
        <v>12025</v>
      </c>
      <c r="B3642" s="0" t="s">
        <v>12026</v>
      </c>
      <c r="C3642" s="0" t="str">
        <f t="shared" si="56"/>
        <v>MTGżira</v>
      </c>
    </row>
    <row r="3643">
      <c r="A3643" s="0" t="s">
        <v>12027</v>
      </c>
      <c r="B3643" s="0" t="s">
        <v>12028</v>
      </c>
      <c r="C3643" s="0" t="str">
        <f t="shared" si="56"/>
        <v>MTGħajnsielem</v>
      </c>
    </row>
    <row r="3644">
      <c r="A3644" s="0" t="s">
        <v>12027</v>
      </c>
      <c r="B3644" s="0" t="s">
        <v>12028</v>
      </c>
      <c r="C3644" s="0" t="str">
        <f t="shared" si="56"/>
        <v>MTGħajnsielem</v>
      </c>
    </row>
    <row r="3645">
      <c r="A3645" s="0" t="s">
        <v>12029</v>
      </c>
      <c r="B3645" s="0" t="s">
        <v>12030</v>
      </c>
      <c r="C3645" s="0" t="str">
        <f t="shared" si="56"/>
        <v>MTGħarb</v>
      </c>
    </row>
    <row r="3646">
      <c r="A3646" s="0" t="s">
        <v>12029</v>
      </c>
      <c r="B3646" s="0" t="s">
        <v>12030</v>
      </c>
      <c r="C3646" s="0" t="str">
        <f t="shared" si="56"/>
        <v>MTGħarb</v>
      </c>
    </row>
    <row r="3647">
      <c r="A3647" s="0" t="s">
        <v>12031</v>
      </c>
      <c r="B3647" s="0" t="s">
        <v>12032</v>
      </c>
      <c r="C3647" s="0" t="str">
        <f t="shared" si="56"/>
        <v>MTGħargħur</v>
      </c>
    </row>
    <row r="3648">
      <c r="A3648" s="0" t="s">
        <v>12031</v>
      </c>
      <c r="B3648" s="0" t="s">
        <v>12032</v>
      </c>
      <c r="C3648" s="0" t="str">
        <f t="shared" si="56"/>
        <v>MTGħargħur</v>
      </c>
    </row>
    <row r="3649">
      <c r="A3649" s="0" t="s">
        <v>12033</v>
      </c>
      <c r="B3649" s="0" t="s">
        <v>12034</v>
      </c>
      <c r="C3649" s="0" t="str">
        <f t="shared" si="56"/>
        <v>MTGħasri</v>
      </c>
    </row>
    <row r="3650">
      <c r="A3650" s="0" t="s">
        <v>12033</v>
      </c>
      <c r="B3650" s="0" t="s">
        <v>12034</v>
      </c>
      <c r="C3650" s="0" t="str">
        <f t="shared" si="56"/>
        <v>MTGħasri</v>
      </c>
    </row>
    <row r="3651">
      <c r="A3651" s="0" t="s">
        <v>12035</v>
      </c>
      <c r="B3651" s="0" t="s">
        <v>12036</v>
      </c>
      <c r="C3651" s="0" t="str">
        <f ref="C3651:C3714" t="shared" si="57">LEFT(A3651,2)&amp;B3651</f>
        <v>MTGħaxaq</v>
      </c>
    </row>
    <row r="3652">
      <c r="A3652" s="0" t="s">
        <v>12035</v>
      </c>
      <c r="B3652" s="0" t="s">
        <v>12036</v>
      </c>
      <c r="C3652" s="0" t="str">
        <f t="shared" si="57"/>
        <v>MTGħaxaq</v>
      </c>
    </row>
    <row r="3653">
      <c r="A3653" s="0" t="s">
        <v>12037</v>
      </c>
      <c r="B3653" s="0" t="s">
        <v>12038</v>
      </c>
      <c r="C3653" s="0" t="str">
        <f t="shared" si="57"/>
        <v>MTĦamrun</v>
      </c>
    </row>
    <row r="3654">
      <c r="A3654" s="0" t="s">
        <v>12037</v>
      </c>
      <c r="B3654" s="0" t="s">
        <v>12038</v>
      </c>
      <c r="C3654" s="0" t="str">
        <f t="shared" si="57"/>
        <v>MTĦamrun</v>
      </c>
    </row>
    <row r="3655">
      <c r="A3655" s="0" t="s">
        <v>12039</v>
      </c>
      <c r="B3655" s="0" t="s">
        <v>12040</v>
      </c>
      <c r="C3655" s="0" t="str">
        <f t="shared" si="57"/>
        <v>MTIklin</v>
      </c>
    </row>
    <row r="3656">
      <c r="A3656" s="0" t="s">
        <v>12039</v>
      </c>
      <c r="B3656" s="0" t="s">
        <v>12040</v>
      </c>
      <c r="C3656" s="0" t="str">
        <f t="shared" si="57"/>
        <v>MTIklin</v>
      </c>
    </row>
    <row r="3657">
      <c r="A3657" s="0" t="s">
        <v>12041</v>
      </c>
      <c r="B3657" s="0" t="s">
        <v>12042</v>
      </c>
      <c r="C3657" s="0" t="str">
        <f t="shared" si="57"/>
        <v>MTIsla</v>
      </c>
    </row>
    <row r="3658">
      <c r="A3658" s="0" t="s">
        <v>12041</v>
      </c>
      <c r="B3658" s="0" t="s">
        <v>12042</v>
      </c>
      <c r="C3658" s="0" t="str">
        <f t="shared" si="57"/>
        <v>MTIsla</v>
      </c>
    </row>
    <row r="3659">
      <c r="A3659" s="0" t="s">
        <v>12043</v>
      </c>
      <c r="B3659" s="0" t="s">
        <v>12044</v>
      </c>
      <c r="C3659" s="0" t="str">
        <f t="shared" si="57"/>
        <v>MTKalkara</v>
      </c>
    </row>
    <row r="3660">
      <c r="A3660" s="0" t="s">
        <v>12043</v>
      </c>
      <c r="B3660" s="0" t="s">
        <v>12044</v>
      </c>
      <c r="C3660" s="0" t="str">
        <f t="shared" si="57"/>
        <v>MTKalkara</v>
      </c>
    </row>
    <row r="3661">
      <c r="A3661" s="0" t="s">
        <v>12045</v>
      </c>
      <c r="B3661" s="0" t="s">
        <v>12046</v>
      </c>
      <c r="C3661" s="0" t="str">
        <f t="shared" si="57"/>
        <v>MTKerċem</v>
      </c>
    </row>
    <row r="3662">
      <c r="A3662" s="0" t="s">
        <v>12045</v>
      </c>
      <c r="B3662" s="0" t="s">
        <v>12046</v>
      </c>
      <c r="C3662" s="0" t="str">
        <f t="shared" si="57"/>
        <v>MTKerċem</v>
      </c>
    </row>
    <row r="3663">
      <c r="A3663" s="0" t="s">
        <v>12047</v>
      </c>
      <c r="B3663" s="0" t="s">
        <v>12048</v>
      </c>
      <c r="C3663" s="0" t="str">
        <f t="shared" si="57"/>
        <v>MTKirkop</v>
      </c>
    </row>
    <row r="3664">
      <c r="A3664" s="0" t="s">
        <v>12047</v>
      </c>
      <c r="B3664" s="0" t="s">
        <v>12048</v>
      </c>
      <c r="C3664" s="0" t="str">
        <f t="shared" si="57"/>
        <v>MTKirkop</v>
      </c>
    </row>
    <row r="3665">
      <c r="A3665" s="0" t="s">
        <v>12049</v>
      </c>
      <c r="B3665" s="0" t="s">
        <v>12050</v>
      </c>
      <c r="C3665" s="0" t="str">
        <f t="shared" si="57"/>
        <v>MTLija</v>
      </c>
    </row>
    <row r="3666">
      <c r="A3666" s="0" t="s">
        <v>12049</v>
      </c>
      <c r="B3666" s="0" t="s">
        <v>12050</v>
      </c>
      <c r="C3666" s="0" t="str">
        <f t="shared" si="57"/>
        <v>MTLija</v>
      </c>
    </row>
    <row r="3667">
      <c r="A3667" s="0" t="s">
        <v>12051</v>
      </c>
      <c r="B3667" s="0" t="s">
        <v>12052</v>
      </c>
      <c r="C3667" s="0" t="str">
        <f t="shared" si="57"/>
        <v>MTLuqa</v>
      </c>
    </row>
    <row r="3668">
      <c r="A3668" s="0" t="s">
        <v>12051</v>
      </c>
      <c r="B3668" s="0" t="s">
        <v>12052</v>
      </c>
      <c r="C3668" s="0" t="str">
        <f t="shared" si="57"/>
        <v>MTLuqa</v>
      </c>
    </row>
    <row r="3669">
      <c r="A3669" s="0" t="s">
        <v>12053</v>
      </c>
      <c r="B3669" s="0" t="s">
        <v>12054</v>
      </c>
      <c r="C3669" s="0" t="str">
        <f t="shared" si="57"/>
        <v>MTMarsa</v>
      </c>
    </row>
    <row r="3670">
      <c r="A3670" s="0" t="s">
        <v>12053</v>
      </c>
      <c r="B3670" s="0" t="s">
        <v>12054</v>
      </c>
      <c r="C3670" s="0" t="str">
        <f t="shared" si="57"/>
        <v>MTMarsa</v>
      </c>
    </row>
    <row r="3671">
      <c r="A3671" s="0" t="s">
        <v>12055</v>
      </c>
      <c r="B3671" s="0" t="s">
        <v>12056</v>
      </c>
      <c r="C3671" s="0" t="str">
        <f t="shared" si="57"/>
        <v>MTMarsaskala</v>
      </c>
    </row>
    <row r="3672">
      <c r="A3672" s="0" t="s">
        <v>12055</v>
      </c>
      <c r="B3672" s="0" t="s">
        <v>12056</v>
      </c>
      <c r="C3672" s="0" t="str">
        <f t="shared" si="57"/>
        <v>MTMarsaskala</v>
      </c>
    </row>
    <row r="3673">
      <c r="A3673" s="0" t="s">
        <v>12057</v>
      </c>
      <c r="B3673" s="0" t="s">
        <v>12058</v>
      </c>
      <c r="C3673" s="0" t="str">
        <f t="shared" si="57"/>
        <v>MTMarsaxlokk</v>
      </c>
    </row>
    <row r="3674">
      <c r="A3674" s="0" t="s">
        <v>12057</v>
      </c>
      <c r="B3674" s="0" t="s">
        <v>12058</v>
      </c>
      <c r="C3674" s="0" t="str">
        <f t="shared" si="57"/>
        <v>MTMarsaxlokk</v>
      </c>
    </row>
    <row r="3675">
      <c r="A3675" s="0" t="s">
        <v>12059</v>
      </c>
      <c r="B3675" s="0" t="s">
        <v>12060</v>
      </c>
      <c r="C3675" s="0" t="str">
        <f t="shared" si="57"/>
        <v>MTMdina</v>
      </c>
    </row>
    <row r="3676">
      <c r="A3676" s="0" t="s">
        <v>12059</v>
      </c>
      <c r="B3676" s="0" t="s">
        <v>12060</v>
      </c>
      <c r="C3676" s="0" t="str">
        <f t="shared" si="57"/>
        <v>MTMdina</v>
      </c>
    </row>
    <row r="3677">
      <c r="A3677" s="0" t="s">
        <v>12061</v>
      </c>
      <c r="B3677" s="0" t="s">
        <v>12062</v>
      </c>
      <c r="C3677" s="0" t="str">
        <f t="shared" si="57"/>
        <v>MTMellieħa</v>
      </c>
    </row>
    <row r="3678">
      <c r="A3678" s="0" t="s">
        <v>12061</v>
      </c>
      <c r="B3678" s="0" t="s">
        <v>12062</v>
      </c>
      <c r="C3678" s="0" t="str">
        <f t="shared" si="57"/>
        <v>MTMellieħa</v>
      </c>
    </row>
    <row r="3679">
      <c r="A3679" s="0" t="s">
        <v>12063</v>
      </c>
      <c r="B3679" s="0" t="s">
        <v>12064</v>
      </c>
      <c r="C3679" s="0" t="str">
        <f t="shared" si="57"/>
        <v>MTMġarr</v>
      </c>
    </row>
    <row r="3680">
      <c r="A3680" s="0" t="s">
        <v>12063</v>
      </c>
      <c r="B3680" s="0" t="s">
        <v>12064</v>
      </c>
      <c r="C3680" s="0" t="str">
        <f t="shared" si="57"/>
        <v>MTMġarr</v>
      </c>
    </row>
    <row r="3681">
      <c r="A3681" s="0" t="s">
        <v>12065</v>
      </c>
      <c r="B3681" s="0" t="s">
        <v>12066</v>
      </c>
      <c r="C3681" s="0" t="str">
        <f t="shared" si="57"/>
        <v>MTMosta</v>
      </c>
    </row>
    <row r="3682">
      <c r="A3682" s="0" t="s">
        <v>12065</v>
      </c>
      <c r="B3682" s="0" t="s">
        <v>12066</v>
      </c>
      <c r="C3682" s="0" t="str">
        <f t="shared" si="57"/>
        <v>MTMosta</v>
      </c>
    </row>
    <row r="3683">
      <c r="A3683" s="0" t="s">
        <v>12067</v>
      </c>
      <c r="B3683" s="0" t="s">
        <v>12068</v>
      </c>
      <c r="C3683" s="0" t="str">
        <f t="shared" si="57"/>
        <v>MTMqabba</v>
      </c>
    </row>
    <row r="3684">
      <c r="A3684" s="0" t="s">
        <v>12067</v>
      </c>
      <c r="B3684" s="0" t="s">
        <v>12068</v>
      </c>
      <c r="C3684" s="0" t="str">
        <f t="shared" si="57"/>
        <v>MTMqabba</v>
      </c>
    </row>
    <row r="3685">
      <c r="A3685" s="0" t="s">
        <v>12069</v>
      </c>
      <c r="B3685" s="0" t="s">
        <v>12070</v>
      </c>
      <c r="C3685" s="0" t="str">
        <f t="shared" si="57"/>
        <v>MTMsida</v>
      </c>
    </row>
    <row r="3686">
      <c r="A3686" s="0" t="s">
        <v>12069</v>
      </c>
      <c r="B3686" s="0" t="s">
        <v>12070</v>
      </c>
      <c r="C3686" s="0" t="str">
        <f t="shared" si="57"/>
        <v>MTMsida</v>
      </c>
    </row>
    <row r="3687">
      <c r="A3687" s="0" t="s">
        <v>12071</v>
      </c>
      <c r="B3687" s="0" t="s">
        <v>12072</v>
      </c>
      <c r="C3687" s="0" t="str">
        <f t="shared" si="57"/>
        <v>MTMtarfa</v>
      </c>
    </row>
    <row r="3688">
      <c r="A3688" s="0" t="s">
        <v>12071</v>
      </c>
      <c r="B3688" s="0" t="s">
        <v>12072</v>
      </c>
      <c r="C3688" s="0" t="str">
        <f t="shared" si="57"/>
        <v>MTMtarfa</v>
      </c>
    </row>
    <row r="3689">
      <c r="A3689" s="0" t="s">
        <v>12073</v>
      </c>
      <c r="B3689" s="0" t="s">
        <v>12074</v>
      </c>
      <c r="C3689" s="0" t="str">
        <f t="shared" si="57"/>
        <v>MTMunxar</v>
      </c>
    </row>
    <row r="3690">
      <c r="A3690" s="0" t="s">
        <v>12073</v>
      </c>
      <c r="B3690" s="0" t="s">
        <v>12074</v>
      </c>
      <c r="C3690" s="0" t="str">
        <f t="shared" si="57"/>
        <v>MTMunxar</v>
      </c>
    </row>
    <row r="3691">
      <c r="A3691" s="0" t="s">
        <v>12075</v>
      </c>
      <c r="B3691" s="0" t="s">
        <v>12076</v>
      </c>
      <c r="C3691" s="0" t="str">
        <f t="shared" si="57"/>
        <v>MTNadur</v>
      </c>
    </row>
    <row r="3692">
      <c r="A3692" s="0" t="s">
        <v>12075</v>
      </c>
      <c r="B3692" s="0" t="s">
        <v>12076</v>
      </c>
      <c r="C3692" s="0" t="str">
        <f t="shared" si="57"/>
        <v>MTNadur</v>
      </c>
    </row>
    <row r="3693">
      <c r="A3693" s="0" t="s">
        <v>12077</v>
      </c>
      <c r="B3693" s="0" t="s">
        <v>12078</v>
      </c>
      <c r="C3693" s="0" t="str">
        <f t="shared" si="57"/>
        <v>MTNaxxar</v>
      </c>
    </row>
    <row r="3694">
      <c r="A3694" s="0" t="s">
        <v>12077</v>
      </c>
      <c r="B3694" s="0" t="s">
        <v>12078</v>
      </c>
      <c r="C3694" s="0" t="str">
        <f t="shared" si="57"/>
        <v>MTNaxxar</v>
      </c>
    </row>
    <row r="3695">
      <c r="A3695" s="0" t="s">
        <v>12079</v>
      </c>
      <c r="B3695" s="0" t="s">
        <v>12080</v>
      </c>
      <c r="C3695" s="0" t="str">
        <f t="shared" si="57"/>
        <v>MTPaola</v>
      </c>
    </row>
    <row r="3696">
      <c r="A3696" s="0" t="s">
        <v>12079</v>
      </c>
      <c r="B3696" s="0" t="s">
        <v>12080</v>
      </c>
      <c r="C3696" s="0" t="str">
        <f t="shared" si="57"/>
        <v>MTPaola</v>
      </c>
    </row>
    <row r="3697">
      <c r="A3697" s="0" t="s">
        <v>12081</v>
      </c>
      <c r="B3697" s="0" t="s">
        <v>12082</v>
      </c>
      <c r="C3697" s="0" t="str">
        <f t="shared" si="57"/>
        <v>MTPembroke</v>
      </c>
    </row>
    <row r="3698">
      <c r="A3698" s="0" t="s">
        <v>12081</v>
      </c>
      <c r="B3698" s="0" t="s">
        <v>12082</v>
      </c>
      <c r="C3698" s="0" t="str">
        <f t="shared" si="57"/>
        <v>MTPembroke</v>
      </c>
    </row>
    <row r="3699">
      <c r="A3699" s="0" t="s">
        <v>12083</v>
      </c>
      <c r="B3699" s="0" t="s">
        <v>12084</v>
      </c>
      <c r="C3699" s="0" t="str">
        <f t="shared" si="57"/>
        <v>MTPietà</v>
      </c>
    </row>
    <row r="3700">
      <c r="A3700" s="0" t="s">
        <v>12083</v>
      </c>
      <c r="B3700" s="0" t="s">
        <v>12084</v>
      </c>
      <c r="C3700" s="0" t="str">
        <f t="shared" si="57"/>
        <v>MTPietà</v>
      </c>
    </row>
    <row r="3701">
      <c r="A3701" s="0" t="s">
        <v>12085</v>
      </c>
      <c r="B3701" s="0" t="s">
        <v>12086</v>
      </c>
      <c r="C3701" s="0" t="str">
        <f t="shared" si="57"/>
        <v>MTQala</v>
      </c>
    </row>
    <row r="3702">
      <c r="A3702" s="0" t="s">
        <v>12085</v>
      </c>
      <c r="B3702" s="0" t="s">
        <v>12086</v>
      </c>
      <c r="C3702" s="0" t="str">
        <f t="shared" si="57"/>
        <v>MTQala</v>
      </c>
    </row>
    <row r="3703">
      <c r="A3703" s="0" t="s">
        <v>12087</v>
      </c>
      <c r="B3703" s="0" t="s">
        <v>12088</v>
      </c>
      <c r="C3703" s="0" t="str">
        <f t="shared" si="57"/>
        <v>MTQormi</v>
      </c>
    </row>
    <row r="3704">
      <c r="A3704" s="0" t="s">
        <v>12087</v>
      </c>
      <c r="B3704" s="0" t="s">
        <v>12088</v>
      </c>
      <c r="C3704" s="0" t="str">
        <f t="shared" si="57"/>
        <v>MTQormi</v>
      </c>
    </row>
    <row r="3705">
      <c r="A3705" s="0" t="s">
        <v>12089</v>
      </c>
      <c r="B3705" s="0" t="s">
        <v>12090</v>
      </c>
      <c r="C3705" s="0" t="str">
        <f t="shared" si="57"/>
        <v>MTQrendi</v>
      </c>
    </row>
    <row r="3706">
      <c r="A3706" s="0" t="s">
        <v>12089</v>
      </c>
      <c r="B3706" s="0" t="s">
        <v>12090</v>
      </c>
      <c r="C3706" s="0" t="str">
        <f t="shared" si="57"/>
        <v>MTQrendi</v>
      </c>
    </row>
    <row r="3707">
      <c r="A3707" s="0" t="s">
        <v>12091</v>
      </c>
      <c r="B3707" s="0" t="s">
        <v>12092</v>
      </c>
      <c r="C3707" s="0" t="str">
        <f t="shared" si="57"/>
        <v>MTRabat Gozo</v>
      </c>
    </row>
    <row r="3708">
      <c r="A3708" s="0" t="s">
        <v>12091</v>
      </c>
      <c r="B3708" s="0" t="s">
        <v>12093</v>
      </c>
      <c r="C3708" s="0" t="str">
        <f t="shared" si="57"/>
        <v>MTRabat Għawdex</v>
      </c>
    </row>
    <row r="3709">
      <c r="A3709" s="0" t="s">
        <v>12094</v>
      </c>
      <c r="B3709" s="0" t="s">
        <v>12095</v>
      </c>
      <c r="C3709" s="0" t="str">
        <f t="shared" si="57"/>
        <v>MTRabat Malta</v>
      </c>
    </row>
    <row r="3710">
      <c r="A3710" s="0" t="s">
        <v>12094</v>
      </c>
      <c r="B3710" s="0" t="s">
        <v>12095</v>
      </c>
      <c r="C3710" s="0" t="str">
        <f t="shared" si="57"/>
        <v>MTRabat Malta</v>
      </c>
    </row>
    <row r="3711">
      <c r="A3711" s="0" t="s">
        <v>12096</v>
      </c>
      <c r="B3711" s="0" t="s">
        <v>11423</v>
      </c>
      <c r="C3711" s="0" t="str">
        <f t="shared" si="57"/>
        <v>MTSafi</v>
      </c>
    </row>
    <row r="3712">
      <c r="A3712" s="0" t="s">
        <v>12096</v>
      </c>
      <c r="B3712" s="0" t="s">
        <v>11423</v>
      </c>
      <c r="C3712" s="0" t="str">
        <f t="shared" si="57"/>
        <v>MTSafi</v>
      </c>
    </row>
    <row r="3713">
      <c r="A3713" s="0" t="s">
        <v>12097</v>
      </c>
      <c r="B3713" s="0" t="s">
        <v>12098</v>
      </c>
      <c r="C3713" s="0" t="str">
        <f t="shared" si="57"/>
        <v>MTSaint Julian's</v>
      </c>
    </row>
    <row r="3714">
      <c r="A3714" s="0" t="s">
        <v>12097</v>
      </c>
      <c r="B3714" s="0" t="s">
        <v>12099</v>
      </c>
      <c r="C3714" s="0" t="str">
        <f t="shared" si="57"/>
        <v>MTSan Ġiljan</v>
      </c>
    </row>
    <row r="3715">
      <c r="A3715" s="0" t="s">
        <v>12100</v>
      </c>
      <c r="B3715" s="0" t="s">
        <v>5716</v>
      </c>
      <c r="C3715" s="0" t="str">
        <f ref="C3715:C3778" t="shared" si="58">LEFT(A3715,2)&amp;B3715</f>
        <v>MTSaint John</v>
      </c>
    </row>
    <row r="3716">
      <c r="A3716" s="0" t="s">
        <v>12100</v>
      </c>
      <c r="B3716" s="0" t="s">
        <v>12101</v>
      </c>
      <c r="C3716" s="0" t="str">
        <f t="shared" si="58"/>
        <v>MTSan Ġwann</v>
      </c>
    </row>
    <row r="3717">
      <c r="A3717" s="0" t="s">
        <v>12102</v>
      </c>
      <c r="B3717" s="0" t="s">
        <v>12103</v>
      </c>
      <c r="C3717" s="0" t="str">
        <f t="shared" si="58"/>
        <v>MTSaint Lawrence</v>
      </c>
    </row>
    <row r="3718">
      <c r="A3718" s="0" t="s">
        <v>12102</v>
      </c>
      <c r="B3718" s="0" t="s">
        <v>12104</v>
      </c>
      <c r="C3718" s="0" t="str">
        <f t="shared" si="58"/>
        <v>MTSan Lawrenz</v>
      </c>
    </row>
    <row r="3719">
      <c r="A3719" s="0" t="s">
        <v>12105</v>
      </c>
      <c r="B3719" s="0" t="s">
        <v>12106</v>
      </c>
      <c r="C3719" s="0" t="str">
        <f t="shared" si="58"/>
        <v>MTSaint Paul's Bay</v>
      </c>
    </row>
    <row r="3720">
      <c r="A3720" s="0" t="s">
        <v>12105</v>
      </c>
      <c r="B3720" s="0" t="s">
        <v>12107</v>
      </c>
      <c r="C3720" s="0" t="str">
        <f t="shared" si="58"/>
        <v>MTSan Pawl il-Baħar</v>
      </c>
    </row>
    <row r="3721">
      <c r="A3721" s="0" t="s">
        <v>12108</v>
      </c>
      <c r="B3721" s="0" t="s">
        <v>12109</v>
      </c>
      <c r="C3721" s="0" t="str">
        <f t="shared" si="58"/>
        <v>MTSannat</v>
      </c>
    </row>
    <row r="3722">
      <c r="A3722" s="0" t="s">
        <v>12108</v>
      </c>
      <c r="B3722" s="0" t="s">
        <v>12109</v>
      </c>
      <c r="C3722" s="0" t="str">
        <f t="shared" si="58"/>
        <v>MTSannat</v>
      </c>
    </row>
    <row r="3723">
      <c r="A3723" s="0" t="s">
        <v>12110</v>
      </c>
      <c r="B3723" s="0" t="s">
        <v>12111</v>
      </c>
      <c r="C3723" s="0" t="str">
        <f t="shared" si="58"/>
        <v>MTSaint Lucia's</v>
      </c>
    </row>
    <row r="3724">
      <c r="A3724" s="0" t="s">
        <v>12110</v>
      </c>
      <c r="B3724" s="0" t="s">
        <v>12112</v>
      </c>
      <c r="C3724" s="0" t="str">
        <f t="shared" si="58"/>
        <v>MTSanta Luċija</v>
      </c>
    </row>
    <row r="3725">
      <c r="A3725" s="0" t="s">
        <v>12113</v>
      </c>
      <c r="B3725" s="0" t="s">
        <v>12114</v>
      </c>
      <c r="C3725" s="0" t="str">
        <f t="shared" si="58"/>
        <v>MTSanta Venera</v>
      </c>
    </row>
    <row r="3726">
      <c r="A3726" s="0" t="s">
        <v>12113</v>
      </c>
      <c r="B3726" s="0" t="s">
        <v>12114</v>
      </c>
      <c r="C3726" s="0" t="str">
        <f t="shared" si="58"/>
        <v>MTSanta Venera</v>
      </c>
    </row>
    <row r="3727">
      <c r="A3727" s="0" t="s">
        <v>12115</v>
      </c>
      <c r="B3727" s="0" t="s">
        <v>12116</v>
      </c>
      <c r="C3727" s="0" t="str">
        <f t="shared" si="58"/>
        <v>MTSiġġiewi</v>
      </c>
    </row>
    <row r="3728">
      <c r="A3728" s="0" t="s">
        <v>12115</v>
      </c>
      <c r="B3728" s="0" t="s">
        <v>12116</v>
      </c>
      <c r="C3728" s="0" t="str">
        <f t="shared" si="58"/>
        <v>MTSiġġiewi</v>
      </c>
    </row>
    <row r="3729">
      <c r="A3729" s="0" t="s">
        <v>12117</v>
      </c>
      <c r="B3729" s="0" t="s">
        <v>12118</v>
      </c>
      <c r="C3729" s="0" t="str">
        <f t="shared" si="58"/>
        <v>MTSliema</v>
      </c>
    </row>
    <row r="3730">
      <c r="A3730" s="0" t="s">
        <v>12117</v>
      </c>
      <c r="B3730" s="0" t="s">
        <v>12118</v>
      </c>
      <c r="C3730" s="0" t="str">
        <f t="shared" si="58"/>
        <v>MTSliema</v>
      </c>
    </row>
    <row r="3731">
      <c r="A3731" s="0" t="s">
        <v>12119</v>
      </c>
      <c r="B3731" s="0" t="s">
        <v>12120</v>
      </c>
      <c r="C3731" s="0" t="str">
        <f t="shared" si="58"/>
        <v>MTSwieqi</v>
      </c>
    </row>
    <row r="3732">
      <c r="A3732" s="0" t="s">
        <v>12119</v>
      </c>
      <c r="B3732" s="0" t="s">
        <v>12120</v>
      </c>
      <c r="C3732" s="0" t="str">
        <f t="shared" si="58"/>
        <v>MTSwieqi</v>
      </c>
    </row>
    <row r="3733">
      <c r="A3733" s="0" t="s">
        <v>12121</v>
      </c>
      <c r="B3733" s="0" t="s">
        <v>12122</v>
      </c>
      <c r="C3733" s="0" t="str">
        <f t="shared" si="58"/>
        <v>MTTa' Xbiex</v>
      </c>
    </row>
    <row r="3734">
      <c r="A3734" s="0" t="s">
        <v>12121</v>
      </c>
      <c r="B3734" s="0" t="s">
        <v>12122</v>
      </c>
      <c r="C3734" s="0" t="str">
        <f t="shared" si="58"/>
        <v>MTTa' Xbiex</v>
      </c>
    </row>
    <row r="3735">
      <c r="A3735" s="0" t="s">
        <v>12123</v>
      </c>
      <c r="B3735" s="0" t="s">
        <v>12124</v>
      </c>
      <c r="C3735" s="0" t="str">
        <f t="shared" si="58"/>
        <v>MTTarxien</v>
      </c>
    </row>
    <row r="3736">
      <c r="A3736" s="0" t="s">
        <v>12123</v>
      </c>
      <c r="B3736" s="0" t="s">
        <v>12124</v>
      </c>
      <c r="C3736" s="0" t="str">
        <f t="shared" si="58"/>
        <v>MTTarxien</v>
      </c>
    </row>
    <row r="3737">
      <c r="A3737" s="0" t="s">
        <v>12125</v>
      </c>
      <c r="B3737" s="0" t="s">
        <v>12126</v>
      </c>
      <c r="C3737" s="0" t="str">
        <f t="shared" si="58"/>
        <v>MTValletta</v>
      </c>
    </row>
    <row r="3738">
      <c r="A3738" s="0" t="s">
        <v>12125</v>
      </c>
      <c r="B3738" s="0" t="s">
        <v>12126</v>
      </c>
      <c r="C3738" s="0" t="str">
        <f t="shared" si="58"/>
        <v>MTValletta</v>
      </c>
    </row>
    <row r="3739">
      <c r="A3739" s="0" t="s">
        <v>12127</v>
      </c>
      <c r="B3739" s="0" t="s">
        <v>12128</v>
      </c>
      <c r="C3739" s="0" t="str">
        <f t="shared" si="58"/>
        <v>MTXagħra</v>
      </c>
    </row>
    <row r="3740">
      <c r="A3740" s="0" t="s">
        <v>12127</v>
      </c>
      <c r="B3740" s="0" t="s">
        <v>12128</v>
      </c>
      <c r="C3740" s="0" t="str">
        <f t="shared" si="58"/>
        <v>MTXagħra</v>
      </c>
    </row>
    <row r="3741">
      <c r="A3741" s="0" t="s">
        <v>12129</v>
      </c>
      <c r="B3741" s="0" t="s">
        <v>12130</v>
      </c>
      <c r="C3741" s="0" t="str">
        <f t="shared" si="58"/>
        <v>MTXewkija</v>
      </c>
    </row>
    <row r="3742">
      <c r="A3742" s="0" t="s">
        <v>12129</v>
      </c>
      <c r="B3742" s="0" t="s">
        <v>12130</v>
      </c>
      <c r="C3742" s="0" t="str">
        <f t="shared" si="58"/>
        <v>MTXewkija</v>
      </c>
    </row>
    <row r="3743">
      <c r="A3743" s="0" t="s">
        <v>12131</v>
      </c>
      <c r="B3743" s="0" t="s">
        <v>12132</v>
      </c>
      <c r="C3743" s="0" t="str">
        <f t="shared" si="58"/>
        <v>MTXgħajra</v>
      </c>
    </row>
    <row r="3744">
      <c r="A3744" s="0" t="s">
        <v>12131</v>
      </c>
      <c r="B3744" s="0" t="s">
        <v>12132</v>
      </c>
      <c r="C3744" s="0" t="str">
        <f t="shared" si="58"/>
        <v>MTXgħajra</v>
      </c>
    </row>
    <row r="3745">
      <c r="A3745" s="0" t="s">
        <v>12133</v>
      </c>
      <c r="B3745" s="0" t="s">
        <v>12134</v>
      </c>
      <c r="C3745" s="0" t="str">
        <f t="shared" si="58"/>
        <v>MTŻabbar</v>
      </c>
    </row>
    <row r="3746">
      <c r="A3746" s="0" t="s">
        <v>12133</v>
      </c>
      <c r="B3746" s="0" t="s">
        <v>12134</v>
      </c>
      <c r="C3746" s="0" t="str">
        <f t="shared" si="58"/>
        <v>MTŻabbar</v>
      </c>
    </row>
    <row r="3747">
      <c r="A3747" s="0" t="s">
        <v>12135</v>
      </c>
      <c r="B3747" s="0" t="s">
        <v>12136</v>
      </c>
      <c r="C3747" s="0" t="str">
        <f t="shared" si="58"/>
        <v>MTŻebbuġ Gozo</v>
      </c>
    </row>
    <row r="3748">
      <c r="A3748" s="0" t="s">
        <v>12135</v>
      </c>
      <c r="B3748" s="0" t="s">
        <v>12137</v>
      </c>
      <c r="C3748" s="0" t="str">
        <f t="shared" si="58"/>
        <v>MTŻebbuġ Għawdex</v>
      </c>
    </row>
    <row r="3749">
      <c r="A3749" s="0" t="s">
        <v>12138</v>
      </c>
      <c r="B3749" s="0" t="s">
        <v>12139</v>
      </c>
      <c r="C3749" s="0" t="str">
        <f t="shared" si="58"/>
        <v>MTŻebbuġ Malta</v>
      </c>
    </row>
    <row r="3750">
      <c r="A3750" s="0" t="s">
        <v>12138</v>
      </c>
      <c r="B3750" s="0" t="s">
        <v>12139</v>
      </c>
      <c r="C3750" s="0" t="str">
        <f t="shared" si="58"/>
        <v>MTŻebbuġ Malta</v>
      </c>
    </row>
    <row r="3751">
      <c r="A3751" s="0" t="s">
        <v>12140</v>
      </c>
      <c r="B3751" s="0" t="s">
        <v>12141</v>
      </c>
      <c r="C3751" s="0" t="str">
        <f t="shared" si="58"/>
        <v>MTŻejtun</v>
      </c>
    </row>
    <row r="3752">
      <c r="A3752" s="0" t="s">
        <v>12140</v>
      </c>
      <c r="B3752" s="0" t="s">
        <v>12141</v>
      </c>
      <c r="C3752" s="0" t="str">
        <f t="shared" si="58"/>
        <v>MTŻejtun</v>
      </c>
    </row>
    <row r="3753">
      <c r="A3753" s="0" t="s">
        <v>12142</v>
      </c>
      <c r="B3753" s="0" t="s">
        <v>12143</v>
      </c>
      <c r="C3753" s="0" t="str">
        <f t="shared" si="58"/>
        <v>MTŻurrieq</v>
      </c>
    </row>
    <row r="3754">
      <c r="A3754" s="0" t="s">
        <v>12142</v>
      </c>
      <c r="B3754" s="0" t="s">
        <v>12143</v>
      </c>
      <c r="C3754" s="0" t="str">
        <f t="shared" si="58"/>
        <v>MTŻurrieq</v>
      </c>
    </row>
    <row r="3755">
      <c r="A3755" s="0" t="s">
        <v>12144</v>
      </c>
      <c r="B3755" s="0" t="s">
        <v>12145</v>
      </c>
      <c r="C3755" s="0" t="str">
        <f t="shared" si="58"/>
        <v>MUBeau Bassin-Rose Hill</v>
      </c>
    </row>
    <row r="3756">
      <c r="A3756" s="0" t="s">
        <v>12146</v>
      </c>
      <c r="B3756" s="0" t="s">
        <v>12147</v>
      </c>
      <c r="C3756" s="0" t="str">
        <f t="shared" si="58"/>
        <v>MUCurepipe</v>
      </c>
    </row>
    <row r="3757">
      <c r="A3757" s="0" t="s">
        <v>12148</v>
      </c>
      <c r="B3757" s="0" t="s">
        <v>12149</v>
      </c>
      <c r="C3757" s="0" t="str">
        <f t="shared" si="58"/>
        <v>MUPort Louis</v>
      </c>
    </row>
    <row r="3758">
      <c r="A3758" s="0" t="s">
        <v>12150</v>
      </c>
      <c r="B3758" s="0" t="s">
        <v>12151</v>
      </c>
      <c r="C3758" s="0" t="str">
        <f t="shared" si="58"/>
        <v>MUQuatre Bornes</v>
      </c>
    </row>
    <row r="3759">
      <c r="A3759" s="0" t="s">
        <v>12152</v>
      </c>
      <c r="B3759" s="0" t="s">
        <v>12153</v>
      </c>
      <c r="C3759" s="0" t="str">
        <f t="shared" si="58"/>
        <v>MUVacoas-Phoenix</v>
      </c>
    </row>
    <row r="3760">
      <c r="A3760" s="0" t="s">
        <v>12154</v>
      </c>
      <c r="B3760" s="0" t="s">
        <v>12155</v>
      </c>
      <c r="C3760" s="0" t="str">
        <f t="shared" si="58"/>
        <v>MUBlack River</v>
      </c>
    </row>
    <row r="3761">
      <c r="A3761" s="0" t="s">
        <v>12156</v>
      </c>
      <c r="B3761" s="0" t="s">
        <v>12157</v>
      </c>
      <c r="C3761" s="0" t="str">
        <f t="shared" si="58"/>
        <v>MUFlacq</v>
      </c>
    </row>
    <row r="3762">
      <c r="A3762" s="0" t="s">
        <v>12158</v>
      </c>
      <c r="B3762" s="0" t="s">
        <v>12159</v>
      </c>
      <c r="C3762" s="0" t="str">
        <f t="shared" si="58"/>
        <v>MUGrand Port</v>
      </c>
    </row>
    <row r="3763">
      <c r="A3763" s="0" t="s">
        <v>12160</v>
      </c>
      <c r="B3763" s="0" t="s">
        <v>12161</v>
      </c>
      <c r="C3763" s="0" t="str">
        <f t="shared" si="58"/>
        <v>MUMoka</v>
      </c>
    </row>
    <row r="3764">
      <c r="A3764" s="0" t="s">
        <v>12162</v>
      </c>
      <c r="B3764" s="0" t="s">
        <v>12163</v>
      </c>
      <c r="C3764" s="0" t="str">
        <f t="shared" si="58"/>
        <v>MUPamplemousses</v>
      </c>
    </row>
    <row r="3765">
      <c r="A3765" s="0" t="s">
        <v>12164</v>
      </c>
      <c r="B3765" s="0" t="s">
        <v>12149</v>
      </c>
      <c r="C3765" s="0" t="str">
        <f t="shared" si="58"/>
        <v>MUPort Louis</v>
      </c>
    </row>
    <row r="3766">
      <c r="A3766" s="0" t="s">
        <v>12165</v>
      </c>
      <c r="B3766" s="0" t="s">
        <v>12166</v>
      </c>
      <c r="C3766" s="0" t="str">
        <f t="shared" si="58"/>
        <v>MUPlaines Wilhems</v>
      </c>
    </row>
    <row r="3767">
      <c r="A3767" s="0" t="s">
        <v>12167</v>
      </c>
      <c r="B3767" s="0" t="s">
        <v>12168</v>
      </c>
      <c r="C3767" s="0" t="str">
        <f t="shared" si="58"/>
        <v>MURivière du Rempart</v>
      </c>
    </row>
    <row r="3768">
      <c r="A3768" s="0" t="s">
        <v>12169</v>
      </c>
      <c r="B3768" s="0" t="s">
        <v>12170</v>
      </c>
      <c r="C3768" s="0" t="str">
        <f t="shared" si="58"/>
        <v>MUSavanne</v>
      </c>
    </row>
    <row r="3769">
      <c r="A3769" s="0" t="s">
        <v>12171</v>
      </c>
      <c r="B3769" s="0" t="s">
        <v>12172</v>
      </c>
      <c r="C3769" s="0" t="str">
        <f t="shared" si="58"/>
        <v>MUAgalega Islands</v>
      </c>
    </row>
    <row r="3770">
      <c r="A3770" s="0" t="s">
        <v>12173</v>
      </c>
      <c r="B3770" s="0" t="s">
        <v>12174</v>
      </c>
      <c r="C3770" s="0" t="str">
        <f t="shared" si="58"/>
        <v>MUCargados Carajos Shoals</v>
      </c>
    </row>
    <row r="3771">
      <c r="A3771" s="0" t="s">
        <v>12175</v>
      </c>
      <c r="B3771" s="0" t="s">
        <v>12176</v>
      </c>
      <c r="C3771" s="0" t="str">
        <f t="shared" si="58"/>
        <v>MURodrigues Island</v>
      </c>
    </row>
    <row r="3772">
      <c r="A3772" s="0" t="s">
        <v>12177</v>
      </c>
      <c r="B3772" s="0" t="s">
        <v>12178</v>
      </c>
      <c r="C3772" s="0" t="str">
        <f t="shared" si="58"/>
        <v>MVAriatholhu Dhekunuburi</v>
      </c>
    </row>
    <row r="3773">
      <c r="A3773" s="0" t="s">
        <v>12177</v>
      </c>
      <c r="B3773" s="0" t="s">
        <v>12179</v>
      </c>
      <c r="C3773" s="0" t="str">
        <f t="shared" si="58"/>
        <v>MVSouth Ari Atoll</v>
      </c>
    </row>
    <row r="3774">
      <c r="A3774" s="0" t="s">
        <v>12180</v>
      </c>
      <c r="B3774" s="0" t="s">
        <v>12181</v>
      </c>
      <c r="C3774" s="0" t="str">
        <f t="shared" si="58"/>
        <v>MVAriatholhu Uthuruburi</v>
      </c>
    </row>
    <row r="3775">
      <c r="A3775" s="0" t="s">
        <v>12180</v>
      </c>
      <c r="B3775" s="0" t="s">
        <v>12182</v>
      </c>
      <c r="C3775" s="0" t="str">
        <f t="shared" si="58"/>
        <v>MVNorth Ari Atoll</v>
      </c>
    </row>
    <row r="3776">
      <c r="A3776" s="0" t="s">
        <v>12183</v>
      </c>
      <c r="B3776" s="0" t="s">
        <v>12184</v>
      </c>
      <c r="C3776" s="0" t="str">
        <f t="shared" si="58"/>
        <v>MVFaadhippolhu</v>
      </c>
    </row>
    <row r="3777">
      <c r="A3777" s="0" t="s">
        <v>12183</v>
      </c>
      <c r="B3777" s="0" t="s">
        <v>12184</v>
      </c>
      <c r="C3777" s="0" t="str">
        <f t="shared" si="58"/>
        <v>MVFaadhippolhu</v>
      </c>
    </row>
    <row r="3778">
      <c r="A3778" s="0" t="s">
        <v>12185</v>
      </c>
      <c r="B3778" s="0" t="s">
        <v>12186</v>
      </c>
      <c r="C3778" s="0" t="str">
        <f t="shared" si="58"/>
        <v>MVFelidheatholhu</v>
      </c>
    </row>
    <row r="3779">
      <c r="A3779" s="0" t="s">
        <v>12185</v>
      </c>
      <c r="B3779" s="0" t="s">
        <v>12187</v>
      </c>
      <c r="C3779" s="0" t="str">
        <f ref="C3779:C3842" t="shared" si="59">LEFT(A3779,2)&amp;B3779</f>
        <v>MVFelidhu Atoll</v>
      </c>
    </row>
    <row r="3780">
      <c r="A3780" s="0" t="s">
        <v>12188</v>
      </c>
      <c r="B3780" s="0" t="s">
        <v>12189</v>
      </c>
      <c r="C3780" s="0" t="str">
        <f t="shared" si="59"/>
        <v>MVHahdhunmathi</v>
      </c>
    </row>
    <row r="3781">
      <c r="A3781" s="0" t="s">
        <v>12188</v>
      </c>
      <c r="B3781" s="0" t="s">
        <v>12189</v>
      </c>
      <c r="C3781" s="0" t="str">
        <f t="shared" si="59"/>
        <v>MVHahdhunmathi</v>
      </c>
    </row>
    <row r="3782">
      <c r="A3782" s="0" t="s">
        <v>12190</v>
      </c>
      <c r="B3782" s="0" t="s">
        <v>12191</v>
      </c>
      <c r="C3782" s="0" t="str">
        <f t="shared" si="59"/>
        <v>MVThiladhunmathee Uthuruburi</v>
      </c>
    </row>
    <row r="3783">
      <c r="A3783" s="0" t="s">
        <v>12190</v>
      </c>
      <c r="B3783" s="0" t="s">
        <v>12192</v>
      </c>
      <c r="C3783" s="0" t="str">
        <f t="shared" si="59"/>
        <v>MVNorth Thiladhunmathi</v>
      </c>
    </row>
    <row r="3784">
      <c r="A3784" s="0" t="s">
        <v>12193</v>
      </c>
      <c r="B3784" s="0" t="s">
        <v>12194</v>
      </c>
      <c r="C3784" s="0" t="str">
        <f t="shared" si="59"/>
        <v>MVKolhumadulu</v>
      </c>
    </row>
    <row r="3785">
      <c r="A3785" s="0" t="s">
        <v>12193</v>
      </c>
      <c r="B3785" s="0" t="s">
        <v>12194</v>
      </c>
      <c r="C3785" s="0" t="str">
        <f t="shared" si="59"/>
        <v>MVKolhumadulu</v>
      </c>
    </row>
    <row r="3786">
      <c r="A3786" s="0" t="s">
        <v>12195</v>
      </c>
      <c r="B3786" s="0" t="s">
        <v>12196</v>
      </c>
      <c r="C3786" s="0" t="str">
        <f t="shared" si="59"/>
        <v>MVMulakatholhu</v>
      </c>
    </row>
    <row r="3787">
      <c r="A3787" s="0" t="s">
        <v>12195</v>
      </c>
      <c r="B3787" s="0" t="s">
        <v>12197</v>
      </c>
      <c r="C3787" s="0" t="str">
        <f t="shared" si="59"/>
        <v>MVMulaku Atoll</v>
      </c>
    </row>
    <row r="3788">
      <c r="A3788" s="0" t="s">
        <v>12198</v>
      </c>
      <c r="B3788" s="0" t="s">
        <v>12199</v>
      </c>
      <c r="C3788" s="0" t="str">
        <f t="shared" si="59"/>
        <v>MVMaalhosmadulu Uthuruburi</v>
      </c>
    </row>
    <row r="3789">
      <c r="A3789" s="0" t="s">
        <v>12198</v>
      </c>
      <c r="B3789" s="0" t="s">
        <v>12200</v>
      </c>
      <c r="C3789" s="0" t="str">
        <f t="shared" si="59"/>
        <v>MVNorth Maalhosmadulu</v>
      </c>
    </row>
    <row r="3790">
      <c r="A3790" s="0" t="s">
        <v>12201</v>
      </c>
      <c r="B3790" s="0" t="s">
        <v>12202</v>
      </c>
      <c r="C3790" s="0" t="str">
        <f t="shared" si="59"/>
        <v>MVNilandheatholhu Uthuruburi</v>
      </c>
    </row>
    <row r="3791">
      <c r="A3791" s="0" t="s">
        <v>12201</v>
      </c>
      <c r="B3791" s="0" t="s">
        <v>12203</v>
      </c>
      <c r="C3791" s="0" t="str">
        <f t="shared" si="59"/>
        <v>MVNorth Nilandhe Atoll</v>
      </c>
    </row>
    <row r="3792">
      <c r="A3792" s="0" t="s">
        <v>12204</v>
      </c>
      <c r="B3792" s="0" t="s">
        <v>12205</v>
      </c>
      <c r="C3792" s="0" t="str">
        <f t="shared" si="59"/>
        <v>MVNilandheatholhu Dhekunuburi</v>
      </c>
    </row>
    <row r="3793">
      <c r="A3793" s="0" t="s">
        <v>12204</v>
      </c>
      <c r="B3793" s="0" t="s">
        <v>12206</v>
      </c>
      <c r="C3793" s="0" t="str">
        <f t="shared" si="59"/>
        <v>MVSouth Nilandhe Atoll</v>
      </c>
    </row>
    <row r="3794">
      <c r="A3794" s="0" t="s">
        <v>12207</v>
      </c>
      <c r="B3794" s="0" t="s">
        <v>12208</v>
      </c>
      <c r="C3794" s="0" t="str">
        <f t="shared" si="59"/>
        <v>MVMaalhosmadulu Dhekunuburi</v>
      </c>
    </row>
    <row r="3795">
      <c r="A3795" s="0" t="s">
        <v>12207</v>
      </c>
      <c r="B3795" s="0" t="s">
        <v>12209</v>
      </c>
      <c r="C3795" s="0" t="str">
        <f t="shared" si="59"/>
        <v>MVSouth Maalhosmadulu</v>
      </c>
    </row>
    <row r="3796">
      <c r="A3796" s="0" t="s">
        <v>12210</v>
      </c>
      <c r="B3796" s="0" t="s">
        <v>12211</v>
      </c>
      <c r="C3796" s="0" t="str">
        <f t="shared" si="59"/>
        <v>MVThiladhunmathee Dhekunuburi</v>
      </c>
    </row>
    <row r="3797">
      <c r="A3797" s="0" t="s">
        <v>12210</v>
      </c>
      <c r="B3797" s="0" t="s">
        <v>12212</v>
      </c>
      <c r="C3797" s="0" t="str">
        <f t="shared" si="59"/>
        <v>MVSouth Thiladhunmathi</v>
      </c>
    </row>
    <row r="3798">
      <c r="A3798" s="0" t="s">
        <v>12213</v>
      </c>
      <c r="B3798" s="0" t="s">
        <v>12214</v>
      </c>
      <c r="C3798" s="0" t="str">
        <f t="shared" si="59"/>
        <v>MVMiladhunmadulu Uthuruburi</v>
      </c>
    </row>
    <row r="3799">
      <c r="A3799" s="0" t="s">
        <v>12213</v>
      </c>
      <c r="B3799" s="0" t="s">
        <v>12215</v>
      </c>
      <c r="C3799" s="0" t="str">
        <f t="shared" si="59"/>
        <v>MVNorth Miladhunmadulu</v>
      </c>
    </row>
    <row r="3800">
      <c r="A3800" s="0" t="s">
        <v>12216</v>
      </c>
      <c r="B3800" s="0" t="s">
        <v>12217</v>
      </c>
      <c r="C3800" s="0" t="str">
        <f t="shared" si="59"/>
        <v>MVMiladhunmadulu Dhekunuburi</v>
      </c>
    </row>
    <row r="3801">
      <c r="A3801" s="0" t="s">
        <v>12216</v>
      </c>
      <c r="B3801" s="0" t="s">
        <v>12218</v>
      </c>
      <c r="C3801" s="0" t="str">
        <f t="shared" si="59"/>
        <v>MVSouth Miladhunmadulu</v>
      </c>
    </row>
    <row r="3802">
      <c r="A3802" s="0" t="s">
        <v>12219</v>
      </c>
      <c r="B3802" s="0" t="s">
        <v>12220</v>
      </c>
      <c r="C3802" s="0" t="str">
        <f t="shared" si="59"/>
        <v>MVMaaleatholhu</v>
      </c>
    </row>
    <row r="3803">
      <c r="A3803" s="0" t="s">
        <v>12219</v>
      </c>
      <c r="B3803" s="0" t="s">
        <v>12221</v>
      </c>
      <c r="C3803" s="0" t="str">
        <f t="shared" si="59"/>
        <v>MVMale Atoll</v>
      </c>
    </row>
    <row r="3804">
      <c r="A3804" s="0" t="s">
        <v>12222</v>
      </c>
      <c r="B3804" s="0" t="s">
        <v>12223</v>
      </c>
      <c r="C3804" s="0" t="str">
        <f t="shared" si="59"/>
        <v>MVHuvadhuatholhu Uthuruburi</v>
      </c>
    </row>
    <row r="3805">
      <c r="A3805" s="0" t="s">
        <v>12222</v>
      </c>
      <c r="B3805" s="0" t="s">
        <v>12224</v>
      </c>
      <c r="C3805" s="0" t="str">
        <f t="shared" si="59"/>
        <v>MVNorth Huvadhu Atoll</v>
      </c>
    </row>
    <row r="3806">
      <c r="A3806" s="0" t="s">
        <v>12225</v>
      </c>
      <c r="B3806" s="0" t="s">
        <v>12226</v>
      </c>
      <c r="C3806" s="0" t="str">
        <f t="shared" si="59"/>
        <v>MVHuvadhuatholhu Dhekunuburi</v>
      </c>
    </row>
    <row r="3807">
      <c r="A3807" s="0" t="s">
        <v>12225</v>
      </c>
      <c r="B3807" s="0" t="s">
        <v>12227</v>
      </c>
      <c r="C3807" s="0" t="str">
        <f t="shared" si="59"/>
        <v>MVSouth Huvadhu Atoll</v>
      </c>
    </row>
    <row r="3808">
      <c r="A3808" s="0" t="s">
        <v>12228</v>
      </c>
      <c r="B3808" s="0" t="s">
        <v>12229</v>
      </c>
      <c r="C3808" s="0" t="str">
        <f t="shared" si="59"/>
        <v>MVFuvammulah</v>
      </c>
    </row>
    <row r="3809">
      <c r="A3809" s="0" t="s">
        <v>12228</v>
      </c>
      <c r="B3809" s="0" t="s">
        <v>12229</v>
      </c>
      <c r="C3809" s="0" t="str">
        <f t="shared" si="59"/>
        <v>MVFuvammulah</v>
      </c>
    </row>
    <row r="3810">
      <c r="A3810" s="0" t="s">
        <v>12230</v>
      </c>
      <c r="B3810" s="0" t="s">
        <v>12231</v>
      </c>
      <c r="C3810" s="0" t="str">
        <f t="shared" si="59"/>
        <v>MVAddu</v>
      </c>
    </row>
    <row r="3811">
      <c r="A3811" s="0" t="s">
        <v>12230</v>
      </c>
      <c r="B3811" s="0" t="s">
        <v>12232</v>
      </c>
      <c r="C3811" s="0" t="str">
        <f t="shared" si="59"/>
        <v>MVAddu City</v>
      </c>
    </row>
    <row r="3812">
      <c r="A3812" s="0" t="s">
        <v>12233</v>
      </c>
      <c r="B3812" s="0" t="s">
        <v>12234</v>
      </c>
      <c r="C3812" s="0" t="str">
        <f t="shared" si="59"/>
        <v>MVMaale</v>
      </c>
    </row>
    <row r="3813">
      <c r="A3813" s="0" t="s">
        <v>12233</v>
      </c>
      <c r="B3813" s="0" t="s">
        <v>12235</v>
      </c>
      <c r="C3813" s="0" t="str">
        <f t="shared" si="59"/>
        <v>MVMale</v>
      </c>
    </row>
    <row r="3814">
      <c r="A3814" s="0" t="s">
        <v>12236</v>
      </c>
      <c r="B3814" s="0" t="s">
        <v>12237</v>
      </c>
      <c r="C3814" s="0" t="str">
        <f t="shared" si="59"/>
        <v>MWCentral Region</v>
      </c>
    </row>
    <row r="3815">
      <c r="A3815" s="0" t="s">
        <v>12236</v>
      </c>
      <c r="B3815" s="0" t="s">
        <v>12238</v>
      </c>
      <c r="C3815" s="0" t="str">
        <f t="shared" si="59"/>
        <v>MWChapakati</v>
      </c>
    </row>
    <row r="3816">
      <c r="A3816" s="0" t="s">
        <v>12239</v>
      </c>
      <c r="B3816" s="0" t="s">
        <v>12240</v>
      </c>
      <c r="C3816" s="0" t="str">
        <f t="shared" si="59"/>
        <v>MWDedza</v>
      </c>
    </row>
    <row r="3817">
      <c r="A3817" s="0" t="s">
        <v>12239</v>
      </c>
      <c r="B3817" s="0" t="s">
        <v>12240</v>
      </c>
      <c r="C3817" s="0" t="str">
        <f t="shared" si="59"/>
        <v>MWDedza</v>
      </c>
    </row>
    <row r="3818">
      <c r="A3818" s="0" t="s">
        <v>12241</v>
      </c>
      <c r="B3818" s="0" t="s">
        <v>346</v>
      </c>
      <c r="C3818" s="0" t="str">
        <f t="shared" si="59"/>
        <v>MWDowa</v>
      </c>
    </row>
    <row r="3819">
      <c r="A3819" s="0" t="s">
        <v>12241</v>
      </c>
      <c r="B3819" s="0" t="s">
        <v>346</v>
      </c>
      <c r="C3819" s="0" t="str">
        <f t="shared" si="59"/>
        <v>MWDowa</v>
      </c>
    </row>
    <row r="3820">
      <c r="A3820" s="0" t="s">
        <v>12242</v>
      </c>
      <c r="B3820" s="0" t="s">
        <v>12243</v>
      </c>
      <c r="C3820" s="0" t="str">
        <f t="shared" si="59"/>
        <v>MWKasungu</v>
      </c>
    </row>
    <row r="3821">
      <c r="A3821" s="0" t="s">
        <v>12242</v>
      </c>
      <c r="B3821" s="0" t="s">
        <v>12243</v>
      </c>
      <c r="C3821" s="0" t="str">
        <f t="shared" si="59"/>
        <v>MWKasungu</v>
      </c>
    </row>
    <row r="3822">
      <c r="A3822" s="0" t="s">
        <v>12244</v>
      </c>
      <c r="B3822" s="0" t="s">
        <v>12245</v>
      </c>
      <c r="C3822" s="0" t="str">
        <f t="shared" si="59"/>
        <v>MWLilongwe</v>
      </c>
    </row>
    <row r="3823">
      <c r="A3823" s="0" t="s">
        <v>12244</v>
      </c>
      <c r="B3823" s="0" t="s">
        <v>12245</v>
      </c>
      <c r="C3823" s="0" t="str">
        <f t="shared" si="59"/>
        <v>MWLilongwe</v>
      </c>
    </row>
    <row r="3824">
      <c r="A3824" s="0" t="s">
        <v>12246</v>
      </c>
      <c r="B3824" s="0" t="s">
        <v>12247</v>
      </c>
      <c r="C3824" s="0" t="str">
        <f t="shared" si="59"/>
        <v>MWMchinji</v>
      </c>
    </row>
    <row r="3825">
      <c r="A3825" s="0" t="s">
        <v>12246</v>
      </c>
      <c r="B3825" s="0" t="s">
        <v>12247</v>
      </c>
      <c r="C3825" s="0" t="str">
        <f t="shared" si="59"/>
        <v>MWMchinji</v>
      </c>
    </row>
    <row r="3826">
      <c r="A3826" s="0" t="s">
        <v>12248</v>
      </c>
      <c r="B3826" s="0" t="s">
        <v>12249</v>
      </c>
      <c r="C3826" s="0" t="str">
        <f t="shared" si="59"/>
        <v>MWNtchisi</v>
      </c>
    </row>
    <row r="3827">
      <c r="A3827" s="0" t="s">
        <v>12248</v>
      </c>
      <c r="B3827" s="0" t="s">
        <v>12249</v>
      </c>
      <c r="C3827" s="0" t="str">
        <f t="shared" si="59"/>
        <v>MWNtchisi</v>
      </c>
    </row>
    <row r="3828">
      <c r="A3828" s="0" t="s">
        <v>12250</v>
      </c>
      <c r="B3828" s="0" t="s">
        <v>12251</v>
      </c>
      <c r="C3828" s="0" t="str">
        <f t="shared" si="59"/>
        <v>MWNkhotakota</v>
      </c>
    </row>
    <row r="3829">
      <c r="A3829" s="0" t="s">
        <v>12250</v>
      </c>
      <c r="B3829" s="0" t="s">
        <v>12251</v>
      </c>
      <c r="C3829" s="0" t="str">
        <f t="shared" si="59"/>
        <v>MWNkhotakota</v>
      </c>
    </row>
    <row r="3830">
      <c r="A3830" s="0" t="s">
        <v>12252</v>
      </c>
      <c r="B3830" s="0" t="s">
        <v>12253</v>
      </c>
      <c r="C3830" s="0" t="str">
        <f t="shared" si="59"/>
        <v>MWNtcheu</v>
      </c>
    </row>
    <row r="3831">
      <c r="A3831" s="0" t="s">
        <v>12252</v>
      </c>
      <c r="B3831" s="0" t="s">
        <v>12253</v>
      </c>
      <c r="C3831" s="0" t="str">
        <f t="shared" si="59"/>
        <v>MWNtcheu</v>
      </c>
    </row>
    <row r="3832">
      <c r="A3832" s="0" t="s">
        <v>12254</v>
      </c>
      <c r="B3832" s="0" t="s">
        <v>12255</v>
      </c>
      <c r="C3832" s="0" t="str">
        <f t="shared" si="59"/>
        <v>MWSalima</v>
      </c>
    </row>
    <row r="3833">
      <c r="A3833" s="0" t="s">
        <v>12254</v>
      </c>
      <c r="B3833" s="0" t="s">
        <v>12255</v>
      </c>
      <c r="C3833" s="0" t="str">
        <f t="shared" si="59"/>
        <v>MWSalima</v>
      </c>
    </row>
    <row r="3834">
      <c r="A3834" s="0" t="s">
        <v>12256</v>
      </c>
      <c r="B3834" s="0" t="s">
        <v>12257</v>
      </c>
      <c r="C3834" s="0" t="str">
        <f t="shared" si="59"/>
        <v>MWNorthern Region</v>
      </c>
    </row>
    <row r="3835">
      <c r="A3835" s="0" t="s">
        <v>12256</v>
      </c>
      <c r="B3835" s="0" t="s">
        <v>12258</v>
      </c>
      <c r="C3835" s="0" t="str">
        <f t="shared" si="59"/>
        <v>MWChakumpoto</v>
      </c>
    </row>
    <row r="3836">
      <c r="A3836" s="0" t="s">
        <v>12259</v>
      </c>
      <c r="B3836" s="0" t="s">
        <v>12260</v>
      </c>
      <c r="C3836" s="0" t="str">
        <f t="shared" si="59"/>
        <v>MWChitipa</v>
      </c>
    </row>
    <row r="3837">
      <c r="A3837" s="0" t="s">
        <v>12259</v>
      </c>
      <c r="B3837" s="0" t="s">
        <v>12260</v>
      </c>
      <c r="C3837" s="0" t="str">
        <f t="shared" si="59"/>
        <v>MWChitipa</v>
      </c>
    </row>
    <row r="3838">
      <c r="A3838" s="0" t="s">
        <v>12261</v>
      </c>
      <c r="B3838" s="0" t="s">
        <v>12262</v>
      </c>
      <c r="C3838" s="0" t="str">
        <f t="shared" si="59"/>
        <v>MWKaronga</v>
      </c>
    </row>
    <row r="3839">
      <c r="A3839" s="0" t="s">
        <v>12261</v>
      </c>
      <c r="B3839" s="0" t="s">
        <v>12262</v>
      </c>
      <c r="C3839" s="0" t="str">
        <f t="shared" si="59"/>
        <v>MWKaronga</v>
      </c>
    </row>
    <row r="3840">
      <c r="A3840" s="0" t="s">
        <v>12263</v>
      </c>
      <c r="B3840" s="0" t="s">
        <v>12264</v>
      </c>
      <c r="C3840" s="0" t="str">
        <f t="shared" si="59"/>
        <v>MWLikoma</v>
      </c>
    </row>
    <row r="3841">
      <c r="A3841" s="0" t="s">
        <v>12263</v>
      </c>
      <c r="B3841" s="0" t="s">
        <v>12264</v>
      </c>
      <c r="C3841" s="0" t="str">
        <f t="shared" si="59"/>
        <v>MWLikoma</v>
      </c>
    </row>
    <row r="3842">
      <c r="A3842" s="0" t="s">
        <v>12265</v>
      </c>
      <c r="B3842" s="0" t="s">
        <v>12266</v>
      </c>
      <c r="C3842" s="0" t="str">
        <f t="shared" si="59"/>
        <v>MWMzimba</v>
      </c>
    </row>
    <row r="3843">
      <c r="A3843" s="0" t="s">
        <v>12265</v>
      </c>
      <c r="B3843" s="0" t="s">
        <v>12266</v>
      </c>
      <c r="C3843" s="0" t="str">
        <f ref="C3843:C3906" t="shared" si="60">LEFT(A3843,2)&amp;B3843</f>
        <v>MWMzimba</v>
      </c>
    </row>
    <row r="3844">
      <c r="A3844" s="0" t="s">
        <v>12267</v>
      </c>
      <c r="B3844" s="0" t="s">
        <v>12268</v>
      </c>
      <c r="C3844" s="0" t="str">
        <f t="shared" si="60"/>
        <v>MWNkhata Bay</v>
      </c>
    </row>
    <row r="3845">
      <c r="A3845" s="0" t="s">
        <v>12267</v>
      </c>
      <c r="B3845" s="0" t="s">
        <v>12268</v>
      </c>
      <c r="C3845" s="0" t="str">
        <f t="shared" si="60"/>
        <v>MWNkhata Bay</v>
      </c>
    </row>
    <row r="3846">
      <c r="A3846" s="0" t="s">
        <v>12269</v>
      </c>
      <c r="B3846" s="0" t="s">
        <v>12270</v>
      </c>
      <c r="C3846" s="0" t="str">
        <f t="shared" si="60"/>
        <v>MWRumphi</v>
      </c>
    </row>
    <row r="3847">
      <c r="A3847" s="0" t="s">
        <v>12269</v>
      </c>
      <c r="B3847" s="0" t="s">
        <v>12270</v>
      </c>
      <c r="C3847" s="0" t="str">
        <f t="shared" si="60"/>
        <v>MWRumphi</v>
      </c>
    </row>
    <row r="3848">
      <c r="A3848" s="0" t="s">
        <v>12271</v>
      </c>
      <c r="B3848" s="0" t="s">
        <v>12272</v>
      </c>
      <c r="C3848" s="0" t="str">
        <f t="shared" si="60"/>
        <v>MWSouthern Region</v>
      </c>
    </row>
    <row r="3849">
      <c r="A3849" s="0" t="s">
        <v>12271</v>
      </c>
      <c r="B3849" s="0" t="s">
        <v>12273</v>
      </c>
      <c r="C3849" s="0" t="str">
        <f t="shared" si="60"/>
        <v>MWChakumwera</v>
      </c>
    </row>
    <row r="3850">
      <c r="A3850" s="0" t="s">
        <v>12274</v>
      </c>
      <c r="B3850" s="0" t="s">
        <v>12275</v>
      </c>
      <c r="C3850" s="0" t="str">
        <f t="shared" si="60"/>
        <v>MWBalaka</v>
      </c>
    </row>
    <row r="3851">
      <c r="A3851" s="0" t="s">
        <v>12274</v>
      </c>
      <c r="B3851" s="0" t="s">
        <v>12275</v>
      </c>
      <c r="C3851" s="0" t="str">
        <f t="shared" si="60"/>
        <v>MWBalaka</v>
      </c>
    </row>
    <row r="3852">
      <c r="A3852" s="0" t="s">
        <v>12276</v>
      </c>
      <c r="B3852" s="0" t="s">
        <v>12277</v>
      </c>
      <c r="C3852" s="0" t="str">
        <f t="shared" si="60"/>
        <v>MWBlantyre</v>
      </c>
    </row>
    <row r="3853">
      <c r="A3853" s="0" t="s">
        <v>12276</v>
      </c>
      <c r="B3853" s="0" t="s">
        <v>12277</v>
      </c>
      <c r="C3853" s="0" t="str">
        <f t="shared" si="60"/>
        <v>MWBlantyre</v>
      </c>
    </row>
    <row r="3854">
      <c r="A3854" s="0" t="s">
        <v>12278</v>
      </c>
      <c r="B3854" s="0" t="s">
        <v>12279</v>
      </c>
      <c r="C3854" s="0" t="str">
        <f t="shared" si="60"/>
        <v>MWChikwawa</v>
      </c>
    </row>
    <row r="3855">
      <c r="A3855" s="0" t="s">
        <v>12278</v>
      </c>
      <c r="B3855" s="0" t="s">
        <v>12279</v>
      </c>
      <c r="C3855" s="0" t="str">
        <f t="shared" si="60"/>
        <v>MWChikwawa</v>
      </c>
    </row>
    <row r="3856">
      <c r="A3856" s="0" t="s">
        <v>12280</v>
      </c>
      <c r="B3856" s="0" t="s">
        <v>12281</v>
      </c>
      <c r="C3856" s="0" t="str">
        <f t="shared" si="60"/>
        <v>MWChiradzulu</v>
      </c>
    </row>
    <row r="3857">
      <c r="A3857" s="0" t="s">
        <v>12280</v>
      </c>
      <c r="B3857" s="0" t="s">
        <v>12281</v>
      </c>
      <c r="C3857" s="0" t="str">
        <f t="shared" si="60"/>
        <v>MWChiradzulu</v>
      </c>
    </row>
    <row r="3858">
      <c r="A3858" s="0" t="s">
        <v>12282</v>
      </c>
      <c r="B3858" s="0" t="s">
        <v>12283</v>
      </c>
      <c r="C3858" s="0" t="str">
        <f t="shared" si="60"/>
        <v>MWMangochi</v>
      </c>
    </row>
    <row r="3859">
      <c r="A3859" s="0" t="s">
        <v>12282</v>
      </c>
      <c r="B3859" s="0" t="s">
        <v>12283</v>
      </c>
      <c r="C3859" s="0" t="str">
        <f t="shared" si="60"/>
        <v>MWMangochi</v>
      </c>
    </row>
    <row r="3860">
      <c r="A3860" s="0" t="s">
        <v>12284</v>
      </c>
      <c r="B3860" s="0" t="s">
        <v>12285</v>
      </c>
      <c r="C3860" s="0" t="str">
        <f t="shared" si="60"/>
        <v>MWMachinga</v>
      </c>
    </row>
    <row r="3861">
      <c r="A3861" s="0" t="s">
        <v>12284</v>
      </c>
      <c r="B3861" s="0" t="s">
        <v>12285</v>
      </c>
      <c r="C3861" s="0" t="str">
        <f t="shared" si="60"/>
        <v>MWMachinga</v>
      </c>
    </row>
    <row r="3862">
      <c r="A3862" s="0" t="s">
        <v>12286</v>
      </c>
      <c r="B3862" s="0" t="s">
        <v>12287</v>
      </c>
      <c r="C3862" s="0" t="str">
        <f t="shared" si="60"/>
        <v>MWMulanje</v>
      </c>
    </row>
    <row r="3863">
      <c r="A3863" s="0" t="s">
        <v>12286</v>
      </c>
      <c r="B3863" s="0" t="s">
        <v>12287</v>
      </c>
      <c r="C3863" s="0" t="str">
        <f t="shared" si="60"/>
        <v>MWMulanje</v>
      </c>
    </row>
    <row r="3864">
      <c r="A3864" s="0" t="s">
        <v>12288</v>
      </c>
      <c r="B3864" s="0" t="s">
        <v>12289</v>
      </c>
      <c r="C3864" s="0" t="str">
        <f t="shared" si="60"/>
        <v>MWMwanza</v>
      </c>
    </row>
    <row r="3865">
      <c r="A3865" s="0" t="s">
        <v>12288</v>
      </c>
      <c r="B3865" s="0" t="s">
        <v>12289</v>
      </c>
      <c r="C3865" s="0" t="str">
        <f t="shared" si="60"/>
        <v>MWMwanza</v>
      </c>
    </row>
    <row r="3866">
      <c r="A3866" s="0" t="s">
        <v>12290</v>
      </c>
      <c r="B3866" s="0" t="s">
        <v>12291</v>
      </c>
      <c r="C3866" s="0" t="str">
        <f t="shared" si="60"/>
        <v>MWNeno</v>
      </c>
    </row>
    <row r="3867">
      <c r="A3867" s="0" t="s">
        <v>12290</v>
      </c>
      <c r="B3867" s="0" t="s">
        <v>12291</v>
      </c>
      <c r="C3867" s="0" t="str">
        <f t="shared" si="60"/>
        <v>MWNeno</v>
      </c>
    </row>
    <row r="3868">
      <c r="A3868" s="0" t="s">
        <v>12292</v>
      </c>
      <c r="B3868" s="0" t="s">
        <v>12293</v>
      </c>
      <c r="C3868" s="0" t="str">
        <f t="shared" si="60"/>
        <v>MWNsanje</v>
      </c>
    </row>
    <row r="3869">
      <c r="A3869" s="0" t="s">
        <v>12292</v>
      </c>
      <c r="B3869" s="0" t="s">
        <v>12293</v>
      </c>
      <c r="C3869" s="0" t="str">
        <f t="shared" si="60"/>
        <v>MWNsanje</v>
      </c>
    </row>
    <row r="3870">
      <c r="A3870" s="0" t="s">
        <v>12294</v>
      </c>
      <c r="B3870" s="0" t="s">
        <v>12295</v>
      </c>
      <c r="C3870" s="0" t="str">
        <f t="shared" si="60"/>
        <v>MWPhalombe</v>
      </c>
    </row>
    <row r="3871">
      <c r="A3871" s="0" t="s">
        <v>12294</v>
      </c>
      <c r="B3871" s="0" t="s">
        <v>12295</v>
      </c>
      <c r="C3871" s="0" t="str">
        <f t="shared" si="60"/>
        <v>MWPhalombe</v>
      </c>
    </row>
    <row r="3872">
      <c r="A3872" s="0" t="s">
        <v>12296</v>
      </c>
      <c r="B3872" s="0" t="s">
        <v>12297</v>
      </c>
      <c r="C3872" s="0" t="str">
        <f t="shared" si="60"/>
        <v>MWThyolo</v>
      </c>
    </row>
    <row r="3873">
      <c r="A3873" s="0" t="s">
        <v>12296</v>
      </c>
      <c r="B3873" s="0" t="s">
        <v>12297</v>
      </c>
      <c r="C3873" s="0" t="str">
        <f t="shared" si="60"/>
        <v>MWThyolo</v>
      </c>
    </row>
    <row r="3874">
      <c r="A3874" s="0" t="s">
        <v>12298</v>
      </c>
      <c r="B3874" s="0" t="s">
        <v>12299</v>
      </c>
      <c r="C3874" s="0" t="str">
        <f t="shared" si="60"/>
        <v>MWZomba</v>
      </c>
    </row>
    <row r="3875">
      <c r="A3875" s="0" t="s">
        <v>12298</v>
      </c>
      <c r="B3875" s="0" t="s">
        <v>12299</v>
      </c>
      <c r="C3875" s="0" t="str">
        <f t="shared" si="60"/>
        <v>MWZomba</v>
      </c>
    </row>
    <row r="3876">
      <c r="A3876" s="0" t="s">
        <v>12300</v>
      </c>
      <c r="B3876" s="0" t="s">
        <v>12301</v>
      </c>
      <c r="C3876" s="0" t="str">
        <f t="shared" si="60"/>
        <v>MXAguascalientes</v>
      </c>
    </row>
    <row r="3877">
      <c r="A3877" s="0" t="s">
        <v>12302</v>
      </c>
      <c r="B3877" s="0" t="s">
        <v>12303</v>
      </c>
      <c r="C3877" s="0" t="str">
        <f t="shared" si="60"/>
        <v>MXBaja California</v>
      </c>
    </row>
    <row r="3878">
      <c r="A3878" s="0" t="s">
        <v>12304</v>
      </c>
      <c r="B3878" s="0" t="s">
        <v>12305</v>
      </c>
      <c r="C3878" s="0" t="str">
        <f t="shared" si="60"/>
        <v>MXBaja California Sur</v>
      </c>
    </row>
    <row r="3879">
      <c r="A3879" s="0" t="s">
        <v>12306</v>
      </c>
      <c r="B3879" s="0" t="s">
        <v>12307</v>
      </c>
      <c r="C3879" s="0" t="str">
        <f t="shared" si="60"/>
        <v>MXCampeche</v>
      </c>
    </row>
    <row r="3880">
      <c r="A3880" s="0" t="s">
        <v>12308</v>
      </c>
      <c r="B3880" s="0" t="s">
        <v>12309</v>
      </c>
      <c r="C3880" s="0" t="str">
        <f t="shared" si="60"/>
        <v>MXChihuahua</v>
      </c>
    </row>
    <row r="3881">
      <c r="A3881" s="0" t="s">
        <v>12310</v>
      </c>
      <c r="B3881" s="0" t="s">
        <v>12311</v>
      </c>
      <c r="C3881" s="0" t="str">
        <f t="shared" si="60"/>
        <v>MXChiapas</v>
      </c>
    </row>
    <row r="3882">
      <c r="A3882" s="0" t="s">
        <v>12312</v>
      </c>
      <c r="B3882" s="0" t="s">
        <v>1438</v>
      </c>
      <c r="C3882" s="0" t="str">
        <f t="shared" si="60"/>
        <v>MXCoahuila de Zaragoza</v>
      </c>
    </row>
    <row r="3883">
      <c r="A3883" s="0" t="s">
        <v>12313</v>
      </c>
      <c r="B3883" s="0" t="s">
        <v>12314</v>
      </c>
      <c r="C3883" s="0" t="str">
        <f t="shared" si="60"/>
        <v>MXColima</v>
      </c>
    </row>
    <row r="3884">
      <c r="A3884" s="0" t="s">
        <v>12315</v>
      </c>
      <c r="B3884" s="0" t="s">
        <v>12316</v>
      </c>
      <c r="C3884" s="0" t="str">
        <f t="shared" si="60"/>
        <v>MXDurango</v>
      </c>
    </row>
    <row r="3885">
      <c r="A3885" s="0" t="s">
        <v>12317</v>
      </c>
      <c r="B3885" s="0" t="s">
        <v>12318</v>
      </c>
      <c r="C3885" s="0" t="str">
        <f t="shared" si="60"/>
        <v>MXGuerrero</v>
      </c>
    </row>
    <row r="3886">
      <c r="A3886" s="0" t="s">
        <v>12319</v>
      </c>
      <c r="B3886" s="0" t="s">
        <v>12320</v>
      </c>
      <c r="C3886" s="0" t="str">
        <f t="shared" si="60"/>
        <v>MXGuanajuato</v>
      </c>
    </row>
    <row r="3887">
      <c r="A3887" s="0" t="s">
        <v>12321</v>
      </c>
      <c r="B3887" s="0" t="s">
        <v>12322</v>
      </c>
      <c r="C3887" s="0" t="str">
        <f t="shared" si="60"/>
        <v>MXHidalgo</v>
      </c>
    </row>
    <row r="3888">
      <c r="A3888" s="0" t="s">
        <v>12323</v>
      </c>
      <c r="B3888" s="0" t="s">
        <v>12324</v>
      </c>
      <c r="C3888" s="0" t="str">
        <f t="shared" si="60"/>
        <v>MXJalisco</v>
      </c>
    </row>
    <row r="3889">
      <c r="A3889" s="0" t="s">
        <v>12325</v>
      </c>
      <c r="B3889" s="0" t="s">
        <v>12326</v>
      </c>
      <c r="C3889" s="0" t="str">
        <f t="shared" si="60"/>
        <v>MXMéxico</v>
      </c>
    </row>
    <row r="3890">
      <c r="A3890" s="0" t="s">
        <v>12327</v>
      </c>
      <c r="B3890" s="0" t="s">
        <v>12328</v>
      </c>
      <c r="C3890" s="0" t="str">
        <f t="shared" si="60"/>
        <v>MXMichoacán de Ocampo</v>
      </c>
    </row>
    <row r="3891">
      <c r="A3891" s="0" t="s">
        <v>12329</v>
      </c>
      <c r="B3891" s="0" t="s">
        <v>12330</v>
      </c>
      <c r="C3891" s="0" t="str">
        <f t="shared" si="60"/>
        <v>MXMorelos</v>
      </c>
    </row>
    <row r="3892">
      <c r="A3892" s="0" t="s">
        <v>12331</v>
      </c>
      <c r="B3892" s="0" t="s">
        <v>12332</v>
      </c>
      <c r="C3892" s="0" t="str">
        <f t="shared" si="60"/>
        <v>MXNayarit</v>
      </c>
    </row>
    <row r="3893">
      <c r="A3893" s="0" t="s">
        <v>12333</v>
      </c>
      <c r="B3893" s="0" t="s">
        <v>12334</v>
      </c>
      <c r="C3893" s="0" t="str">
        <f t="shared" si="60"/>
        <v>MXNuevo León</v>
      </c>
    </row>
    <row r="3894">
      <c r="A3894" s="0" t="s">
        <v>12335</v>
      </c>
      <c r="B3894" s="0" t="s">
        <v>12336</v>
      </c>
      <c r="C3894" s="0" t="str">
        <f t="shared" si="60"/>
        <v>MXOaxaca</v>
      </c>
    </row>
    <row r="3895">
      <c r="A3895" s="0" t="s">
        <v>12337</v>
      </c>
      <c r="B3895" s="0" t="s">
        <v>12338</v>
      </c>
      <c r="C3895" s="0" t="str">
        <f t="shared" si="60"/>
        <v>MXPuebla</v>
      </c>
    </row>
    <row r="3896">
      <c r="A3896" s="0" t="s">
        <v>12339</v>
      </c>
      <c r="B3896" s="0" t="s">
        <v>12340</v>
      </c>
      <c r="C3896" s="0" t="str">
        <f t="shared" si="60"/>
        <v>MXQuerétaro</v>
      </c>
    </row>
    <row r="3897">
      <c r="A3897" s="0" t="s">
        <v>12341</v>
      </c>
      <c r="B3897" s="0" t="s">
        <v>12342</v>
      </c>
      <c r="C3897" s="0" t="str">
        <f t="shared" si="60"/>
        <v>MXQuintana Roo</v>
      </c>
    </row>
    <row r="3898">
      <c r="A3898" s="0" t="s">
        <v>12343</v>
      </c>
      <c r="B3898" s="0" t="s">
        <v>12344</v>
      </c>
      <c r="C3898" s="0" t="str">
        <f t="shared" si="60"/>
        <v>MXSinaloa</v>
      </c>
    </row>
    <row r="3899">
      <c r="A3899" s="0" t="s">
        <v>12345</v>
      </c>
      <c r="B3899" s="0" t="s">
        <v>12346</v>
      </c>
      <c r="C3899" s="0" t="str">
        <f t="shared" si="60"/>
        <v>MXSan Luis Potosí</v>
      </c>
    </row>
    <row r="3900">
      <c r="A3900" s="0" t="s">
        <v>12347</v>
      </c>
      <c r="B3900" s="0" t="s">
        <v>1234</v>
      </c>
      <c r="C3900" s="0" t="str">
        <f t="shared" si="60"/>
        <v>MXSonora</v>
      </c>
    </row>
    <row r="3901">
      <c r="A3901" s="0" t="s">
        <v>12348</v>
      </c>
      <c r="B3901" s="0" t="s">
        <v>12349</v>
      </c>
      <c r="C3901" s="0" t="str">
        <f t="shared" si="60"/>
        <v>MXTabasco</v>
      </c>
    </row>
    <row r="3902">
      <c r="A3902" s="0" t="s">
        <v>12350</v>
      </c>
      <c r="B3902" s="0" t="s">
        <v>1646</v>
      </c>
      <c r="C3902" s="0" t="str">
        <f t="shared" si="60"/>
        <v>MXTamaulipas</v>
      </c>
    </row>
    <row r="3903">
      <c r="A3903" s="0" t="s">
        <v>12351</v>
      </c>
      <c r="B3903" s="0" t="s">
        <v>12352</v>
      </c>
      <c r="C3903" s="0" t="str">
        <f t="shared" si="60"/>
        <v>MXTlaxcala</v>
      </c>
    </row>
    <row r="3904">
      <c r="A3904" s="0" t="s">
        <v>12353</v>
      </c>
      <c r="B3904" s="0" t="s">
        <v>12354</v>
      </c>
      <c r="C3904" s="0" t="str">
        <f t="shared" si="60"/>
        <v>MXVeracruz de Ignacio de la Llave</v>
      </c>
    </row>
    <row r="3905">
      <c r="A3905" s="0" t="s">
        <v>12355</v>
      </c>
      <c r="B3905" s="0" t="s">
        <v>12356</v>
      </c>
      <c r="C3905" s="0" t="str">
        <f t="shared" si="60"/>
        <v>MXYucatán</v>
      </c>
    </row>
    <row r="3906">
      <c r="A3906" s="0" t="s">
        <v>12357</v>
      </c>
      <c r="B3906" s="0" t="s">
        <v>12358</v>
      </c>
      <c r="C3906" s="0" t="str">
        <f t="shared" si="60"/>
        <v>MXZacatecas</v>
      </c>
    </row>
    <row r="3907">
      <c r="A3907" s="0" t="s">
        <v>12359</v>
      </c>
      <c r="B3907" s="0" t="s">
        <v>12360</v>
      </c>
      <c r="C3907" s="0" t="str">
        <f ref="C3907:C3970" t="shared" si="61">LEFT(A3907,2)&amp;B3907</f>
        <v>MXCiudad de México</v>
      </c>
    </row>
    <row r="3908">
      <c r="A3908" s="0" t="s">
        <v>12361</v>
      </c>
      <c r="B3908" s="0" t="s">
        <v>1951</v>
      </c>
      <c r="C3908" s="0" t="str">
        <f t="shared" si="61"/>
        <v>MYWilayah Persekutuan Kuala Lumpur</v>
      </c>
    </row>
    <row r="3909">
      <c r="A3909" s="0" t="s">
        <v>12362</v>
      </c>
      <c r="B3909" s="0" t="s">
        <v>12363</v>
      </c>
      <c r="C3909" s="0" t="str">
        <f t="shared" si="61"/>
        <v>MYWilayah Persekutuan Labuan</v>
      </c>
    </row>
    <row r="3910">
      <c r="A3910" s="0" t="s">
        <v>12364</v>
      </c>
      <c r="B3910" s="0" t="s">
        <v>12365</v>
      </c>
      <c r="C3910" s="0" t="str">
        <f t="shared" si="61"/>
        <v>MYWilayah Persekutuan Putrajaya</v>
      </c>
    </row>
    <row r="3911">
      <c r="A3911" s="0" t="s">
        <v>12366</v>
      </c>
      <c r="B3911" s="0" t="s">
        <v>12367</v>
      </c>
      <c r="C3911" s="0" t="str">
        <f t="shared" si="61"/>
        <v>MYJohor</v>
      </c>
    </row>
    <row r="3912">
      <c r="A3912" s="0" t="s">
        <v>12368</v>
      </c>
      <c r="B3912" s="0" t="s">
        <v>12369</v>
      </c>
      <c r="C3912" s="0" t="str">
        <f t="shared" si="61"/>
        <v>MYKedah</v>
      </c>
    </row>
    <row r="3913">
      <c r="A3913" s="0" t="s">
        <v>12370</v>
      </c>
      <c r="B3913" s="0" t="s">
        <v>12371</v>
      </c>
      <c r="C3913" s="0" t="str">
        <f t="shared" si="61"/>
        <v>MYKelantan</v>
      </c>
    </row>
    <row r="3914">
      <c r="A3914" s="0" t="s">
        <v>12372</v>
      </c>
      <c r="B3914" s="0" t="s">
        <v>1464</v>
      </c>
      <c r="C3914" s="0" t="str">
        <f t="shared" si="61"/>
        <v>MYMelaka</v>
      </c>
    </row>
    <row r="3915">
      <c r="A3915" s="0" t="s">
        <v>12373</v>
      </c>
      <c r="B3915" s="0" t="s">
        <v>12374</v>
      </c>
      <c r="C3915" s="0" t="str">
        <f t="shared" si="61"/>
        <v>MYNegeri Sembilan</v>
      </c>
    </row>
    <row r="3916">
      <c r="A3916" s="0" t="s">
        <v>12375</v>
      </c>
      <c r="B3916" s="0" t="s">
        <v>12376</v>
      </c>
      <c r="C3916" s="0" t="str">
        <f t="shared" si="61"/>
        <v>MYPahang</v>
      </c>
    </row>
    <row r="3917">
      <c r="A3917" s="0" t="s">
        <v>12377</v>
      </c>
      <c r="B3917" s="0" t="s">
        <v>1770</v>
      </c>
      <c r="C3917" s="0" t="str">
        <f t="shared" si="61"/>
        <v>MYPulau Pinang</v>
      </c>
    </row>
    <row r="3918">
      <c r="A3918" s="0" t="s">
        <v>12378</v>
      </c>
      <c r="B3918" s="0" t="s">
        <v>12379</v>
      </c>
      <c r="C3918" s="0" t="str">
        <f t="shared" si="61"/>
        <v>MYPerak</v>
      </c>
    </row>
    <row r="3919">
      <c r="A3919" s="0" t="s">
        <v>12380</v>
      </c>
      <c r="B3919" s="0" t="s">
        <v>12381</v>
      </c>
      <c r="C3919" s="0" t="str">
        <f t="shared" si="61"/>
        <v>MYPerlis</v>
      </c>
    </row>
    <row r="3920">
      <c r="A3920" s="0" t="s">
        <v>12382</v>
      </c>
      <c r="B3920" s="0" t="s">
        <v>1789</v>
      </c>
      <c r="C3920" s="0" t="str">
        <f t="shared" si="61"/>
        <v>MYSelangor</v>
      </c>
    </row>
    <row r="3921">
      <c r="A3921" s="0" t="s">
        <v>12383</v>
      </c>
      <c r="B3921" s="0" t="s">
        <v>12384</v>
      </c>
      <c r="C3921" s="0" t="str">
        <f t="shared" si="61"/>
        <v>MYTerengganu</v>
      </c>
    </row>
    <row r="3922">
      <c r="A3922" s="0" t="s">
        <v>12385</v>
      </c>
      <c r="B3922" s="0" t="s">
        <v>12386</v>
      </c>
      <c r="C3922" s="0" t="str">
        <f t="shared" si="61"/>
        <v>MYSabah</v>
      </c>
    </row>
    <row r="3923">
      <c r="A3923" s="0" t="s">
        <v>12387</v>
      </c>
      <c r="B3923" s="0" t="s">
        <v>12388</v>
      </c>
      <c r="C3923" s="0" t="str">
        <f t="shared" si="61"/>
        <v>MYSarawak</v>
      </c>
    </row>
    <row r="3924">
      <c r="A3924" s="0" t="s">
        <v>12389</v>
      </c>
      <c r="B3924" s="0" t="s">
        <v>12390</v>
      </c>
      <c r="C3924" s="0" t="str">
        <f t="shared" si="61"/>
        <v>MZMaputo</v>
      </c>
    </row>
    <row r="3925">
      <c r="A3925" s="0" t="s">
        <v>12391</v>
      </c>
      <c r="B3925" s="0" t="s">
        <v>12392</v>
      </c>
      <c r="C3925" s="0" t="str">
        <f t="shared" si="61"/>
        <v>MZNiassa</v>
      </c>
    </row>
    <row r="3926">
      <c r="A3926" s="0" t="s">
        <v>12393</v>
      </c>
      <c r="B3926" s="0" t="s">
        <v>12394</v>
      </c>
      <c r="C3926" s="0" t="str">
        <f t="shared" si="61"/>
        <v>MZManica</v>
      </c>
    </row>
    <row r="3927">
      <c r="A3927" s="0" t="s">
        <v>12395</v>
      </c>
      <c r="B3927" s="0" t="s">
        <v>12396</v>
      </c>
      <c r="C3927" s="0" t="str">
        <f t="shared" si="61"/>
        <v>MZGaza</v>
      </c>
    </row>
    <row r="3928">
      <c r="A3928" s="0" t="s">
        <v>12397</v>
      </c>
      <c r="B3928" s="0" t="s">
        <v>12398</v>
      </c>
      <c r="C3928" s="0" t="str">
        <f t="shared" si="61"/>
        <v>MZInhambane</v>
      </c>
    </row>
    <row r="3929">
      <c r="A3929" s="0" t="s">
        <v>12399</v>
      </c>
      <c r="B3929" s="0" t="s">
        <v>12390</v>
      </c>
      <c r="C3929" s="0" t="str">
        <f t="shared" si="61"/>
        <v>MZMaputo</v>
      </c>
    </row>
    <row r="3930">
      <c r="A3930" s="0" t="s">
        <v>12400</v>
      </c>
      <c r="B3930" s="0" t="s">
        <v>12401</v>
      </c>
      <c r="C3930" s="0" t="str">
        <f t="shared" si="61"/>
        <v>MZNampula</v>
      </c>
    </row>
    <row r="3931">
      <c r="A3931" s="0" t="s">
        <v>12402</v>
      </c>
      <c r="B3931" s="0" t="s">
        <v>12403</v>
      </c>
      <c r="C3931" s="0" t="str">
        <f t="shared" si="61"/>
        <v>MZCabo Delgado</v>
      </c>
    </row>
    <row r="3932">
      <c r="A3932" s="0" t="s">
        <v>12404</v>
      </c>
      <c r="B3932" s="0" t="s">
        <v>12405</v>
      </c>
      <c r="C3932" s="0" t="str">
        <f t="shared" si="61"/>
        <v>MZZambézia</v>
      </c>
    </row>
    <row r="3933">
      <c r="A3933" s="0" t="s">
        <v>12406</v>
      </c>
      <c r="B3933" s="0" t="s">
        <v>12407</v>
      </c>
      <c r="C3933" s="0" t="str">
        <f t="shared" si="61"/>
        <v>MZSofala</v>
      </c>
    </row>
    <row r="3934">
      <c r="A3934" s="0" t="s">
        <v>12408</v>
      </c>
      <c r="B3934" s="0" t="s">
        <v>12409</v>
      </c>
      <c r="C3934" s="0" t="str">
        <f t="shared" si="61"/>
        <v>MZTete</v>
      </c>
    </row>
    <row r="3935">
      <c r="A3935" s="0" t="s">
        <v>12410</v>
      </c>
      <c r="B3935" s="0" t="s">
        <v>12411</v>
      </c>
      <c r="C3935" s="0" t="str">
        <f t="shared" si="61"/>
        <v>NAZambezi</v>
      </c>
    </row>
    <row r="3936">
      <c r="A3936" s="0" t="s">
        <v>12412</v>
      </c>
      <c r="B3936" s="0" t="s">
        <v>12413</v>
      </c>
      <c r="C3936" s="0" t="str">
        <f t="shared" si="61"/>
        <v>NAErongo</v>
      </c>
    </row>
    <row r="3937">
      <c r="A3937" s="0" t="s">
        <v>12414</v>
      </c>
      <c r="B3937" s="0" t="s">
        <v>12415</v>
      </c>
      <c r="C3937" s="0" t="str">
        <f t="shared" si="61"/>
        <v>NAHardap</v>
      </c>
    </row>
    <row r="3938">
      <c r="A3938" s="0" t="s">
        <v>12416</v>
      </c>
      <c r="B3938" s="0" t="s">
        <v>12417</v>
      </c>
      <c r="C3938" s="0" t="str">
        <f t="shared" si="61"/>
        <v>NAKaras</v>
      </c>
    </row>
    <row r="3939">
      <c r="A3939" s="0" t="s">
        <v>12418</v>
      </c>
      <c r="B3939" s="0" t="s">
        <v>12419</v>
      </c>
      <c r="C3939" s="0" t="str">
        <f t="shared" si="61"/>
        <v>NAKavango East</v>
      </c>
    </row>
    <row r="3940">
      <c r="A3940" s="0" t="s">
        <v>12420</v>
      </c>
      <c r="B3940" s="0" t="s">
        <v>12421</v>
      </c>
      <c r="C3940" s="0" t="str">
        <f t="shared" si="61"/>
        <v>NAKhomas</v>
      </c>
    </row>
    <row r="3941">
      <c r="A3941" s="0" t="s">
        <v>12422</v>
      </c>
      <c r="B3941" s="0" t="s">
        <v>12423</v>
      </c>
      <c r="C3941" s="0" t="str">
        <f t="shared" si="61"/>
        <v>NAKunene</v>
      </c>
    </row>
    <row r="3942">
      <c r="A3942" s="0" t="s">
        <v>12424</v>
      </c>
      <c r="B3942" s="0" t="s">
        <v>12425</v>
      </c>
      <c r="C3942" s="0" t="str">
        <f t="shared" si="61"/>
        <v>NAKavango West</v>
      </c>
    </row>
    <row r="3943">
      <c r="A3943" s="0" t="s">
        <v>12426</v>
      </c>
      <c r="B3943" s="0" t="s">
        <v>12427</v>
      </c>
      <c r="C3943" s="0" t="str">
        <f t="shared" si="61"/>
        <v>NAOtjozondjupa</v>
      </c>
    </row>
    <row r="3944">
      <c r="A3944" s="0" t="s">
        <v>12428</v>
      </c>
      <c r="B3944" s="0" t="s">
        <v>12429</v>
      </c>
      <c r="C3944" s="0" t="str">
        <f t="shared" si="61"/>
        <v>NAOmaheke</v>
      </c>
    </row>
    <row r="3945">
      <c r="A3945" s="0" t="s">
        <v>12430</v>
      </c>
      <c r="B3945" s="0" t="s">
        <v>12431</v>
      </c>
      <c r="C3945" s="0" t="str">
        <f t="shared" si="61"/>
        <v>NAOshana</v>
      </c>
    </row>
    <row r="3946">
      <c r="A3946" s="0" t="s">
        <v>12432</v>
      </c>
      <c r="B3946" s="0" t="s">
        <v>12433</v>
      </c>
      <c r="C3946" s="0" t="str">
        <f t="shared" si="61"/>
        <v>NAOmusati</v>
      </c>
    </row>
    <row r="3947">
      <c r="A3947" s="0" t="s">
        <v>12434</v>
      </c>
      <c r="B3947" s="0" t="s">
        <v>12435</v>
      </c>
      <c r="C3947" s="0" t="str">
        <f t="shared" si="61"/>
        <v>NAOshikoto</v>
      </c>
    </row>
    <row r="3948">
      <c r="A3948" s="0" t="s">
        <v>12436</v>
      </c>
      <c r="B3948" s="0" t="s">
        <v>12437</v>
      </c>
      <c r="C3948" s="0" t="str">
        <f t="shared" si="61"/>
        <v>NAOhangwena</v>
      </c>
    </row>
    <row r="3949">
      <c r="A3949" s="0" t="s">
        <v>12438</v>
      </c>
      <c r="B3949" s="0" t="s">
        <v>12439</v>
      </c>
      <c r="C3949" s="0" t="str">
        <f t="shared" si="61"/>
        <v>NENiamey</v>
      </c>
    </row>
    <row r="3950">
      <c r="A3950" s="0" t="s">
        <v>12440</v>
      </c>
      <c r="B3950" s="0" t="s">
        <v>12441</v>
      </c>
      <c r="C3950" s="0" t="str">
        <f t="shared" si="61"/>
        <v>NEAgadez</v>
      </c>
    </row>
    <row r="3951">
      <c r="A3951" s="0" t="s">
        <v>12442</v>
      </c>
      <c r="B3951" s="0" t="s">
        <v>12443</v>
      </c>
      <c r="C3951" s="0" t="str">
        <f t="shared" si="61"/>
        <v>NEDiffa</v>
      </c>
    </row>
    <row r="3952">
      <c r="A3952" s="0" t="s">
        <v>12444</v>
      </c>
      <c r="B3952" s="0" t="s">
        <v>12445</v>
      </c>
      <c r="C3952" s="0" t="str">
        <f t="shared" si="61"/>
        <v>NEDosso</v>
      </c>
    </row>
    <row r="3953">
      <c r="A3953" s="0" t="s">
        <v>12446</v>
      </c>
      <c r="B3953" s="0" t="s">
        <v>12447</v>
      </c>
      <c r="C3953" s="0" t="str">
        <f t="shared" si="61"/>
        <v>NEMaradi</v>
      </c>
    </row>
    <row r="3954">
      <c r="A3954" s="0" t="s">
        <v>12448</v>
      </c>
      <c r="B3954" s="0" t="s">
        <v>12449</v>
      </c>
      <c r="C3954" s="0" t="str">
        <f t="shared" si="61"/>
        <v>NETahoua</v>
      </c>
    </row>
    <row r="3955">
      <c r="A3955" s="0" t="s">
        <v>12450</v>
      </c>
      <c r="B3955" s="0" t="s">
        <v>12451</v>
      </c>
      <c r="C3955" s="0" t="str">
        <f t="shared" si="61"/>
        <v>NETillabéri</v>
      </c>
    </row>
    <row r="3956">
      <c r="A3956" s="0" t="s">
        <v>12452</v>
      </c>
      <c r="B3956" s="0" t="s">
        <v>12453</v>
      </c>
      <c r="C3956" s="0" t="str">
        <f t="shared" si="61"/>
        <v>NEZinder</v>
      </c>
    </row>
    <row r="3957">
      <c r="A3957" s="0" t="s">
        <v>12454</v>
      </c>
      <c r="B3957" s="0" t="s">
        <v>12455</v>
      </c>
      <c r="C3957" s="0" t="str">
        <f t="shared" si="61"/>
        <v>NGAbia</v>
      </c>
    </row>
    <row r="3958">
      <c r="A3958" s="0" t="s">
        <v>12456</v>
      </c>
      <c r="B3958" s="0" t="s">
        <v>12457</v>
      </c>
      <c r="C3958" s="0" t="str">
        <f t="shared" si="61"/>
        <v>NGAdamawa</v>
      </c>
    </row>
    <row r="3959">
      <c r="A3959" s="0" t="s">
        <v>12458</v>
      </c>
      <c r="B3959" s="0" t="s">
        <v>12459</v>
      </c>
      <c r="C3959" s="0" t="str">
        <f t="shared" si="61"/>
        <v>NGAkwa Ibom</v>
      </c>
    </row>
    <row r="3960">
      <c r="A3960" s="0" t="s">
        <v>12460</v>
      </c>
      <c r="B3960" s="0" t="s">
        <v>12461</v>
      </c>
      <c r="C3960" s="0" t="str">
        <f t="shared" si="61"/>
        <v>NGAnambra</v>
      </c>
    </row>
    <row r="3961">
      <c r="A3961" s="0" t="s">
        <v>12462</v>
      </c>
      <c r="B3961" s="0" t="s">
        <v>12463</v>
      </c>
      <c r="C3961" s="0" t="str">
        <f t="shared" si="61"/>
        <v>NGBauchi</v>
      </c>
    </row>
    <row r="3962">
      <c r="A3962" s="0" t="s">
        <v>12464</v>
      </c>
      <c r="B3962" s="0" t="s">
        <v>12465</v>
      </c>
      <c r="C3962" s="0" t="str">
        <f t="shared" si="61"/>
        <v>NGBenue</v>
      </c>
    </row>
    <row r="3963">
      <c r="A3963" s="0" t="s">
        <v>12466</v>
      </c>
      <c r="B3963" s="0" t="s">
        <v>12467</v>
      </c>
      <c r="C3963" s="0" t="str">
        <f t="shared" si="61"/>
        <v>NGBorno</v>
      </c>
    </row>
    <row r="3964">
      <c r="A3964" s="0" t="s">
        <v>12468</v>
      </c>
      <c r="B3964" s="0" t="s">
        <v>12469</v>
      </c>
      <c r="C3964" s="0" t="str">
        <f t="shared" si="61"/>
        <v>NGBayelsa</v>
      </c>
    </row>
    <row r="3965">
      <c r="A3965" s="0" t="s">
        <v>12470</v>
      </c>
      <c r="B3965" s="0" t="s">
        <v>12471</v>
      </c>
      <c r="C3965" s="0" t="str">
        <f t="shared" si="61"/>
        <v>NGCross River</v>
      </c>
    </row>
    <row r="3966">
      <c r="A3966" s="0" t="s">
        <v>12472</v>
      </c>
      <c r="B3966" s="0" t="s">
        <v>12473</v>
      </c>
      <c r="C3966" s="0" t="str">
        <f t="shared" si="61"/>
        <v>NGDelta</v>
      </c>
    </row>
    <row r="3967">
      <c r="A3967" s="0" t="s">
        <v>12474</v>
      </c>
      <c r="B3967" s="0" t="s">
        <v>12475</v>
      </c>
      <c r="C3967" s="0" t="str">
        <f t="shared" si="61"/>
        <v>NGEbonyi</v>
      </c>
    </row>
    <row r="3968">
      <c r="A3968" s="0" t="s">
        <v>12476</v>
      </c>
      <c r="B3968" s="0" t="s">
        <v>12477</v>
      </c>
      <c r="C3968" s="0" t="str">
        <f t="shared" si="61"/>
        <v>NGEdo</v>
      </c>
    </row>
    <row r="3969">
      <c r="A3969" s="0" t="s">
        <v>12478</v>
      </c>
      <c r="B3969" s="0" t="s">
        <v>12479</v>
      </c>
      <c r="C3969" s="0" t="str">
        <f t="shared" si="61"/>
        <v>NGEkiti</v>
      </c>
    </row>
    <row r="3970">
      <c r="A3970" s="0" t="s">
        <v>12480</v>
      </c>
      <c r="B3970" s="0" t="s">
        <v>12481</v>
      </c>
      <c r="C3970" s="0" t="str">
        <f t="shared" si="61"/>
        <v>NGEnugu</v>
      </c>
    </row>
    <row r="3971">
      <c r="A3971" s="0" t="s">
        <v>12482</v>
      </c>
      <c r="B3971" s="0" t="s">
        <v>12483</v>
      </c>
      <c r="C3971" s="0" t="str">
        <f ref="C3971:C4034" t="shared" si="62">LEFT(A3971,2)&amp;B3971</f>
        <v>NGGombe</v>
      </c>
    </row>
    <row r="3972">
      <c r="A3972" s="0" t="s">
        <v>12484</v>
      </c>
      <c r="B3972" s="0" t="s">
        <v>12485</v>
      </c>
      <c r="C3972" s="0" t="str">
        <f t="shared" si="62"/>
        <v>NGImo</v>
      </c>
    </row>
    <row r="3973">
      <c r="A3973" s="0" t="s">
        <v>12486</v>
      </c>
      <c r="B3973" s="0" t="s">
        <v>12487</v>
      </c>
      <c r="C3973" s="0" t="str">
        <f t="shared" si="62"/>
        <v>NGJigawa</v>
      </c>
    </row>
    <row r="3974">
      <c r="A3974" s="0" t="s">
        <v>12488</v>
      </c>
      <c r="B3974" s="0" t="s">
        <v>12489</v>
      </c>
      <c r="C3974" s="0" t="str">
        <f t="shared" si="62"/>
        <v>NGKaduna</v>
      </c>
    </row>
    <row r="3975">
      <c r="A3975" s="0" t="s">
        <v>12490</v>
      </c>
      <c r="B3975" s="0" t="s">
        <v>12491</v>
      </c>
      <c r="C3975" s="0" t="str">
        <f t="shared" si="62"/>
        <v>NGKebbi</v>
      </c>
    </row>
    <row r="3976">
      <c r="A3976" s="0" t="s">
        <v>12492</v>
      </c>
      <c r="B3976" s="0" t="s">
        <v>12493</v>
      </c>
      <c r="C3976" s="0" t="str">
        <f t="shared" si="62"/>
        <v>NGKano</v>
      </c>
    </row>
    <row r="3977">
      <c r="A3977" s="0" t="s">
        <v>12494</v>
      </c>
      <c r="B3977" s="0" t="s">
        <v>12495</v>
      </c>
      <c r="C3977" s="0" t="str">
        <f t="shared" si="62"/>
        <v>NGKogi</v>
      </c>
    </row>
    <row r="3978">
      <c r="A3978" s="0" t="s">
        <v>12496</v>
      </c>
      <c r="B3978" s="0" t="s">
        <v>12497</v>
      </c>
      <c r="C3978" s="0" t="str">
        <f t="shared" si="62"/>
        <v>NGKatsina</v>
      </c>
    </row>
    <row r="3979">
      <c r="A3979" s="0" t="s">
        <v>12498</v>
      </c>
      <c r="B3979" s="0" t="s">
        <v>12499</v>
      </c>
      <c r="C3979" s="0" t="str">
        <f t="shared" si="62"/>
        <v>NGKwara</v>
      </c>
    </row>
    <row r="3980">
      <c r="A3980" s="0" t="s">
        <v>12500</v>
      </c>
      <c r="B3980" s="0" t="s">
        <v>12501</v>
      </c>
      <c r="C3980" s="0" t="str">
        <f t="shared" si="62"/>
        <v>NGLagos</v>
      </c>
    </row>
    <row r="3981">
      <c r="A3981" s="0" t="s">
        <v>12502</v>
      </c>
      <c r="B3981" s="0" t="s">
        <v>12503</v>
      </c>
      <c r="C3981" s="0" t="str">
        <f t="shared" si="62"/>
        <v>NGNasarawa</v>
      </c>
    </row>
    <row r="3982">
      <c r="A3982" s="0" t="s">
        <v>12504</v>
      </c>
      <c r="B3982" s="0" t="s">
        <v>12505</v>
      </c>
      <c r="C3982" s="0" t="str">
        <f t="shared" si="62"/>
        <v>NGNiger</v>
      </c>
    </row>
    <row r="3983">
      <c r="A3983" s="0" t="s">
        <v>12506</v>
      </c>
      <c r="B3983" s="0" t="s">
        <v>12507</v>
      </c>
      <c r="C3983" s="0" t="str">
        <f t="shared" si="62"/>
        <v>NGOgun</v>
      </c>
    </row>
    <row r="3984">
      <c r="A3984" s="0" t="s">
        <v>12508</v>
      </c>
      <c r="B3984" s="0" t="s">
        <v>12509</v>
      </c>
      <c r="C3984" s="0" t="str">
        <f t="shared" si="62"/>
        <v>NGOndo</v>
      </c>
    </row>
    <row r="3985">
      <c r="A3985" s="0" t="s">
        <v>12510</v>
      </c>
      <c r="B3985" s="0" t="s">
        <v>12511</v>
      </c>
      <c r="C3985" s="0" t="str">
        <f t="shared" si="62"/>
        <v>NGOsun</v>
      </c>
    </row>
    <row r="3986">
      <c r="A3986" s="0" t="s">
        <v>12512</v>
      </c>
      <c r="B3986" s="0" t="s">
        <v>12513</v>
      </c>
      <c r="C3986" s="0" t="str">
        <f t="shared" si="62"/>
        <v>NGOyo</v>
      </c>
    </row>
    <row r="3987">
      <c r="A3987" s="0" t="s">
        <v>12514</v>
      </c>
      <c r="B3987" s="0" t="s">
        <v>6460</v>
      </c>
      <c r="C3987" s="0" t="str">
        <f t="shared" si="62"/>
        <v>NGPlateau</v>
      </c>
    </row>
    <row r="3988">
      <c r="A3988" s="0" t="s">
        <v>12515</v>
      </c>
      <c r="B3988" s="0" t="s">
        <v>12516</v>
      </c>
      <c r="C3988" s="0" t="str">
        <f t="shared" si="62"/>
        <v>NGRivers</v>
      </c>
    </row>
    <row r="3989">
      <c r="A3989" s="0" t="s">
        <v>12517</v>
      </c>
      <c r="B3989" s="0" t="s">
        <v>12518</v>
      </c>
      <c r="C3989" s="0" t="str">
        <f t="shared" si="62"/>
        <v>NGSokoto</v>
      </c>
    </row>
    <row r="3990">
      <c r="A3990" s="0" t="s">
        <v>12519</v>
      </c>
      <c r="B3990" s="0" t="s">
        <v>12520</v>
      </c>
      <c r="C3990" s="0" t="str">
        <f t="shared" si="62"/>
        <v>NGTaraba</v>
      </c>
    </row>
    <row r="3991">
      <c r="A3991" s="0" t="s">
        <v>12521</v>
      </c>
      <c r="B3991" s="0" t="s">
        <v>12522</v>
      </c>
      <c r="C3991" s="0" t="str">
        <f t="shared" si="62"/>
        <v>NGYobe</v>
      </c>
    </row>
    <row r="3992">
      <c r="A3992" s="0" t="s">
        <v>12523</v>
      </c>
      <c r="B3992" s="0" t="s">
        <v>12524</v>
      </c>
      <c r="C3992" s="0" t="str">
        <f t="shared" si="62"/>
        <v>NGZamfara</v>
      </c>
    </row>
    <row r="3993">
      <c r="A3993" s="0" t="s">
        <v>12525</v>
      </c>
      <c r="B3993" s="0" t="s">
        <v>12526</v>
      </c>
      <c r="C3993" s="0" t="str">
        <f t="shared" si="62"/>
        <v>NGAbuja Federal Capital Territory</v>
      </c>
    </row>
    <row r="3994">
      <c r="A3994" s="0" t="s">
        <v>12527</v>
      </c>
      <c r="B3994" s="0" t="s">
        <v>12528</v>
      </c>
      <c r="C3994" s="0" t="str">
        <f t="shared" si="62"/>
        <v>NIBoaco</v>
      </c>
    </row>
    <row r="3995">
      <c r="A3995" s="0" t="s">
        <v>12529</v>
      </c>
      <c r="B3995" s="0" t="s">
        <v>12530</v>
      </c>
      <c r="C3995" s="0" t="str">
        <f t="shared" si="62"/>
        <v>NICarazo</v>
      </c>
    </row>
    <row r="3996">
      <c r="A3996" s="0" t="s">
        <v>12531</v>
      </c>
      <c r="B3996" s="0" t="s">
        <v>12532</v>
      </c>
      <c r="C3996" s="0" t="str">
        <f t="shared" si="62"/>
        <v>NIChinandega</v>
      </c>
    </row>
    <row r="3997">
      <c r="A3997" s="0" t="s">
        <v>12533</v>
      </c>
      <c r="B3997" s="0" t="s">
        <v>12534</v>
      </c>
      <c r="C3997" s="0" t="str">
        <f t="shared" si="62"/>
        <v>NIChontales</v>
      </c>
    </row>
    <row r="3998">
      <c r="A3998" s="0" t="s">
        <v>12535</v>
      </c>
      <c r="B3998" s="0" t="s">
        <v>12536</v>
      </c>
      <c r="C3998" s="0" t="str">
        <f t="shared" si="62"/>
        <v>NIEstelí</v>
      </c>
    </row>
    <row r="3999">
      <c r="A3999" s="0" t="s">
        <v>12537</v>
      </c>
      <c r="B3999" s="0" t="s">
        <v>7971</v>
      </c>
      <c r="C3999" s="0" t="str">
        <f t="shared" si="62"/>
        <v>NIGranada</v>
      </c>
    </row>
    <row r="4000">
      <c r="A4000" s="0" t="s">
        <v>12538</v>
      </c>
      <c r="B4000" s="0" t="s">
        <v>12539</v>
      </c>
      <c r="C4000" s="0" t="str">
        <f t="shared" si="62"/>
        <v>NIJinotega</v>
      </c>
    </row>
    <row r="4001">
      <c r="A4001" s="0" t="s">
        <v>12540</v>
      </c>
      <c r="B4001" s="0" t="s">
        <v>8002</v>
      </c>
      <c r="C4001" s="0" t="str">
        <f t="shared" si="62"/>
        <v>NILeón</v>
      </c>
    </row>
    <row r="4002">
      <c r="A4002" s="0" t="s">
        <v>12541</v>
      </c>
      <c r="B4002" s="0" t="s">
        <v>12542</v>
      </c>
      <c r="C4002" s="0" t="str">
        <f t="shared" si="62"/>
        <v>NIMadriz</v>
      </c>
    </row>
    <row r="4003">
      <c r="A4003" s="0" t="s">
        <v>12543</v>
      </c>
      <c r="B4003" s="0" t="s">
        <v>12544</v>
      </c>
      <c r="C4003" s="0" t="str">
        <f t="shared" si="62"/>
        <v>NIManagua</v>
      </c>
    </row>
    <row r="4004">
      <c r="A4004" s="0" t="s">
        <v>12545</v>
      </c>
      <c r="B4004" s="0" t="s">
        <v>12546</v>
      </c>
      <c r="C4004" s="0" t="str">
        <f t="shared" si="62"/>
        <v>NIMasaya</v>
      </c>
    </row>
    <row r="4005">
      <c r="A4005" s="0" t="s">
        <v>12547</v>
      </c>
      <c r="B4005" s="0" t="s">
        <v>12548</v>
      </c>
      <c r="C4005" s="0" t="str">
        <f t="shared" si="62"/>
        <v>NIMatagalpa</v>
      </c>
    </row>
    <row r="4006">
      <c r="A4006" s="0" t="s">
        <v>12549</v>
      </c>
      <c r="B4006" s="0" t="s">
        <v>12550</v>
      </c>
      <c r="C4006" s="0" t="str">
        <f t="shared" si="62"/>
        <v>NINueva Segovia</v>
      </c>
    </row>
    <row r="4007">
      <c r="A4007" s="0" t="s">
        <v>12551</v>
      </c>
      <c r="B4007" s="0" t="s">
        <v>12552</v>
      </c>
      <c r="C4007" s="0" t="str">
        <f t="shared" si="62"/>
        <v>NIRivas</v>
      </c>
    </row>
    <row r="4008">
      <c r="A4008" s="0" t="s">
        <v>12553</v>
      </c>
      <c r="B4008" s="0" t="s">
        <v>12554</v>
      </c>
      <c r="C4008" s="0" t="str">
        <f t="shared" si="62"/>
        <v>NIRío San Juan</v>
      </c>
    </row>
    <row r="4009">
      <c r="A4009" s="0" t="s">
        <v>12555</v>
      </c>
      <c r="B4009" s="0" t="s">
        <v>12556</v>
      </c>
      <c r="C4009" s="0" t="str">
        <f t="shared" si="62"/>
        <v>NICosta Caribe Norte</v>
      </c>
    </row>
    <row r="4010">
      <c r="A4010" s="0" t="s">
        <v>12557</v>
      </c>
      <c r="B4010" s="0" t="s">
        <v>12558</v>
      </c>
      <c r="C4010" s="0" t="str">
        <f t="shared" si="62"/>
        <v>NICosta Caribe Sur</v>
      </c>
    </row>
    <row r="4011">
      <c r="A4011" s="0" t="s">
        <v>12559</v>
      </c>
      <c r="B4011" s="0" t="s">
        <v>12560</v>
      </c>
      <c r="C4011" s="0" t="str">
        <f t="shared" si="62"/>
        <v>NLDrenthe</v>
      </c>
    </row>
    <row r="4012">
      <c r="A4012" s="0" t="s">
        <v>12561</v>
      </c>
      <c r="B4012" s="0" t="s">
        <v>12562</v>
      </c>
      <c r="C4012" s="0" t="str">
        <f t="shared" si="62"/>
        <v>NLFlevoland</v>
      </c>
    </row>
    <row r="4013">
      <c r="A4013" s="0" t="s">
        <v>12563</v>
      </c>
      <c r="B4013" s="0" t="s">
        <v>12564</v>
      </c>
      <c r="C4013" s="0" t="str">
        <f t="shared" si="62"/>
        <v>NLFryslân</v>
      </c>
    </row>
    <row r="4014">
      <c r="A4014" s="0" t="s">
        <v>12565</v>
      </c>
      <c r="B4014" s="0" t="s">
        <v>12566</v>
      </c>
      <c r="C4014" s="0" t="str">
        <f t="shared" si="62"/>
        <v>NLGelderland</v>
      </c>
    </row>
    <row r="4015">
      <c r="A4015" s="0" t="s">
        <v>12567</v>
      </c>
      <c r="B4015" s="0" t="s">
        <v>12568</v>
      </c>
      <c r="C4015" s="0" t="str">
        <f t="shared" si="62"/>
        <v>NLGroningen</v>
      </c>
    </row>
    <row r="4016">
      <c r="A4016" s="0" t="s">
        <v>12569</v>
      </c>
      <c r="B4016" s="0" t="s">
        <v>6206</v>
      </c>
      <c r="C4016" s="0" t="str">
        <f t="shared" si="62"/>
        <v>NLLimburg</v>
      </c>
    </row>
    <row r="4017">
      <c r="A4017" s="0" t="s">
        <v>12570</v>
      </c>
      <c r="B4017" s="0" t="s">
        <v>1512</v>
      </c>
      <c r="C4017" s="0" t="str">
        <f t="shared" si="62"/>
        <v>NLNoord-Brabant</v>
      </c>
    </row>
    <row r="4018">
      <c r="A4018" s="0" t="s">
        <v>12571</v>
      </c>
      <c r="B4018" s="0" t="s">
        <v>12572</v>
      </c>
      <c r="C4018" s="0" t="str">
        <f t="shared" si="62"/>
        <v>NLNoord-Holland</v>
      </c>
    </row>
    <row r="4019">
      <c r="A4019" s="0" t="s">
        <v>12573</v>
      </c>
      <c r="B4019" s="0" t="s">
        <v>12574</v>
      </c>
      <c r="C4019" s="0" t="str">
        <f t="shared" si="62"/>
        <v>NLOverijssel</v>
      </c>
    </row>
    <row r="4020">
      <c r="A4020" s="0" t="s">
        <v>12575</v>
      </c>
      <c r="B4020" s="0" t="s">
        <v>12576</v>
      </c>
      <c r="C4020" s="0" t="str">
        <f t="shared" si="62"/>
        <v>NLUtrecht</v>
      </c>
    </row>
    <row r="4021">
      <c r="A4021" s="0" t="s">
        <v>12577</v>
      </c>
      <c r="B4021" s="0" t="s">
        <v>12578</v>
      </c>
      <c r="C4021" s="0" t="str">
        <f t="shared" si="62"/>
        <v>NLZeeland</v>
      </c>
    </row>
    <row r="4022">
      <c r="A4022" s="0" t="s">
        <v>12579</v>
      </c>
      <c r="B4022" s="0" t="s">
        <v>12580</v>
      </c>
      <c r="C4022" s="0" t="str">
        <f t="shared" si="62"/>
        <v>NLZuid-Holland</v>
      </c>
    </row>
    <row r="4023">
      <c r="A4023" s="0" t="s">
        <v>12581</v>
      </c>
      <c r="B4023" s="0" t="s">
        <v>12582</v>
      </c>
      <c r="C4023" s="0" t="str">
        <f t="shared" si="62"/>
        <v>NLAruba (see also separate country code entry under AW)</v>
      </c>
    </row>
    <row r="4024">
      <c r="A4024" s="0" t="s">
        <v>12583</v>
      </c>
      <c r="B4024" s="0" t="s">
        <v>12584</v>
      </c>
      <c r="C4024" s="0" t="str">
        <f t="shared" si="62"/>
        <v>NLCuraçao (see also separate country code entry under CW)</v>
      </c>
    </row>
    <row r="4025">
      <c r="A4025" s="0" t="s">
        <v>12585</v>
      </c>
      <c r="B4025" s="0" t="s">
        <v>12586</v>
      </c>
      <c r="C4025" s="0" t="str">
        <f t="shared" si="62"/>
        <v>NLSint Maarten (see also separate country code entry under SX)</v>
      </c>
    </row>
    <row r="4026">
      <c r="A4026" s="0" t="s">
        <v>12587</v>
      </c>
      <c r="B4026" s="0" t="s">
        <v>12588</v>
      </c>
      <c r="C4026" s="0" t="str">
        <f t="shared" si="62"/>
        <v>NLBonaire (see also separate country code entry under BQ)</v>
      </c>
    </row>
    <row r="4027">
      <c r="A4027" s="0" t="s">
        <v>12589</v>
      </c>
      <c r="B4027" s="0" t="s">
        <v>12590</v>
      </c>
      <c r="C4027" s="0" t="str">
        <f t="shared" si="62"/>
        <v>NLSaba (see also separate country code entry under BQ)</v>
      </c>
    </row>
    <row r="4028">
      <c r="A4028" s="0" t="s">
        <v>12591</v>
      </c>
      <c r="B4028" s="0" t="s">
        <v>12592</v>
      </c>
      <c r="C4028" s="0" t="str">
        <f t="shared" si="62"/>
        <v>NLSint Eustatius (see also separate country code entry under BQ)</v>
      </c>
    </row>
    <row r="4029">
      <c r="A4029" s="0" t="s">
        <v>12593</v>
      </c>
      <c r="B4029" s="0" t="s">
        <v>12594</v>
      </c>
      <c r="C4029" s="0" t="str">
        <f t="shared" si="62"/>
        <v>NOOslo</v>
      </c>
    </row>
    <row r="4030">
      <c r="A4030" s="0" t="s">
        <v>12595</v>
      </c>
      <c r="B4030" s="0" t="s">
        <v>12596</v>
      </c>
      <c r="C4030" s="0" t="str">
        <f t="shared" si="62"/>
        <v>NORogaland</v>
      </c>
    </row>
    <row r="4031">
      <c r="A4031" s="0" t="s">
        <v>12597</v>
      </c>
      <c r="B4031" s="0" t="s">
        <v>12598</v>
      </c>
      <c r="C4031" s="0" t="str">
        <f t="shared" si="62"/>
        <v>NOMøre og Romsdal</v>
      </c>
    </row>
    <row r="4032">
      <c r="A4032" s="0" t="s">
        <v>12599</v>
      </c>
      <c r="B4032" s="0" t="s">
        <v>12600</v>
      </c>
      <c r="C4032" s="0" t="str">
        <f t="shared" si="62"/>
        <v>NONordland</v>
      </c>
    </row>
    <row r="4033">
      <c r="A4033" s="0" t="s">
        <v>12601</v>
      </c>
      <c r="B4033" s="0" t="s">
        <v>12602</v>
      </c>
      <c r="C4033" s="0" t="str">
        <f t="shared" si="62"/>
        <v>NOViken</v>
      </c>
    </row>
    <row r="4034">
      <c r="A4034" s="0" t="s">
        <v>12603</v>
      </c>
      <c r="B4034" s="0" t="s">
        <v>1383</v>
      </c>
      <c r="C4034" s="0" t="str">
        <f t="shared" si="62"/>
        <v>NOInnlandet</v>
      </c>
    </row>
    <row r="4035">
      <c r="A4035" s="0" t="s">
        <v>12604</v>
      </c>
      <c r="B4035" s="0" t="s">
        <v>12605</v>
      </c>
      <c r="C4035" s="0" t="str">
        <f ref="C4035:C4098" t="shared" si="63">LEFT(A4035,2)&amp;B4035</f>
        <v>NOVestfold og Telemark</v>
      </c>
    </row>
    <row r="4036">
      <c r="A4036" s="0" t="s">
        <v>12606</v>
      </c>
      <c r="B4036" s="0" t="s">
        <v>12607</v>
      </c>
      <c r="C4036" s="0" t="str">
        <f t="shared" si="63"/>
        <v>NOAgder</v>
      </c>
    </row>
    <row r="4037">
      <c r="A4037" s="0" t="s">
        <v>12608</v>
      </c>
      <c r="B4037" s="0" t="s">
        <v>12609</v>
      </c>
      <c r="C4037" s="0" t="str">
        <f t="shared" si="63"/>
        <v>NOVestland</v>
      </c>
    </row>
    <row r="4038">
      <c r="A4038" s="0" t="s">
        <v>12610</v>
      </c>
      <c r="B4038" s="0" t="s">
        <v>12611</v>
      </c>
      <c r="C4038" s="0" t="str">
        <f t="shared" si="63"/>
        <v>NOTrøndelag</v>
      </c>
    </row>
    <row r="4039">
      <c r="A4039" s="0" t="s">
        <v>12612</v>
      </c>
      <c r="B4039" s="0" t="s">
        <v>12613</v>
      </c>
      <c r="C4039" s="0" t="str">
        <f t="shared" si="63"/>
        <v>NOTroms og Finnmark</v>
      </c>
    </row>
    <row r="4040">
      <c r="A4040" s="0" t="s">
        <v>12614</v>
      </c>
      <c r="B4040" s="0" t="s">
        <v>12615</v>
      </c>
      <c r="C4040" s="0" t="str">
        <f t="shared" si="63"/>
        <v>NOSvalbard (Arctic Region) (see also separate country code entry under SJ)</v>
      </c>
    </row>
    <row r="4041">
      <c r="A4041" s="0" t="s">
        <v>12616</v>
      </c>
      <c r="B4041" s="0" t="s">
        <v>12617</v>
      </c>
      <c r="C4041" s="0" t="str">
        <f t="shared" si="63"/>
        <v>NOJan Mayen (Arctic Region) (see also separate country code entry under SJ)</v>
      </c>
    </row>
    <row r="4042">
      <c r="A4042" s="0" t="s">
        <v>12618</v>
      </c>
      <c r="B4042" s="0" t="s">
        <v>6649</v>
      </c>
      <c r="C4042" s="0" t="str">
        <f t="shared" si="63"/>
        <v>NPCentral</v>
      </c>
    </row>
    <row r="4043">
      <c r="A4043" s="0" t="s">
        <v>12618</v>
      </c>
      <c r="B4043" s="0" t="s">
        <v>12619</v>
      </c>
      <c r="C4043" s="0" t="str">
        <f t="shared" si="63"/>
        <v>NPMadhyamanchal</v>
      </c>
    </row>
    <row r="4044">
      <c r="A4044" s="0" t="s">
        <v>12620</v>
      </c>
      <c r="B4044" s="0" t="s">
        <v>12621</v>
      </c>
      <c r="C4044" s="0" t="str">
        <f t="shared" si="63"/>
        <v>NPBagmati</v>
      </c>
    </row>
    <row r="4045">
      <c r="A4045" s="0" t="s">
        <v>12622</v>
      </c>
      <c r="B4045" s="0" t="s">
        <v>12623</v>
      </c>
      <c r="C4045" s="0" t="str">
        <f t="shared" si="63"/>
        <v>NPJanakpur</v>
      </c>
    </row>
    <row r="4046">
      <c r="A4046" s="0" t="s">
        <v>12624</v>
      </c>
      <c r="B4046" s="0" t="s">
        <v>12625</v>
      </c>
      <c r="C4046" s="0" t="str">
        <f t="shared" si="63"/>
        <v>NPNarayani</v>
      </c>
    </row>
    <row r="4047">
      <c r="A4047" s="0" t="s">
        <v>12626</v>
      </c>
      <c r="B4047" s="0" t="s">
        <v>12627</v>
      </c>
      <c r="C4047" s="0" t="str">
        <f t="shared" si="63"/>
        <v>NPMid Western</v>
      </c>
    </row>
    <row r="4048">
      <c r="A4048" s="0" t="s">
        <v>12626</v>
      </c>
      <c r="B4048" s="0" t="s">
        <v>12628</v>
      </c>
      <c r="C4048" s="0" t="str">
        <f t="shared" si="63"/>
        <v>NPMadhya Pashchimanchal</v>
      </c>
    </row>
    <row r="4049">
      <c r="A4049" s="0" t="s">
        <v>12629</v>
      </c>
      <c r="B4049" s="0" t="s">
        <v>12630</v>
      </c>
      <c r="C4049" s="0" t="str">
        <f t="shared" si="63"/>
        <v>NPBheri</v>
      </c>
    </row>
    <row r="4050">
      <c r="A4050" s="0" t="s">
        <v>12631</v>
      </c>
      <c r="B4050" s="0" t="s">
        <v>12632</v>
      </c>
      <c r="C4050" s="0" t="str">
        <f t="shared" si="63"/>
        <v>NPKarnali</v>
      </c>
    </row>
    <row r="4051">
      <c r="A4051" s="0" t="s">
        <v>12633</v>
      </c>
      <c r="B4051" s="0" t="s">
        <v>12634</v>
      </c>
      <c r="C4051" s="0" t="str">
        <f t="shared" si="63"/>
        <v>NPRapti</v>
      </c>
    </row>
    <row r="4052">
      <c r="A4052" s="0" t="s">
        <v>12635</v>
      </c>
      <c r="B4052" s="0" t="s">
        <v>1884</v>
      </c>
      <c r="C4052" s="0" t="str">
        <f t="shared" si="63"/>
        <v>NPWestern</v>
      </c>
    </row>
    <row r="4053">
      <c r="A4053" s="0" t="s">
        <v>12635</v>
      </c>
      <c r="B4053" s="0" t="s">
        <v>12636</v>
      </c>
      <c r="C4053" s="0" t="str">
        <f t="shared" si="63"/>
        <v>NPPashchimanchal</v>
      </c>
    </row>
    <row r="4054">
      <c r="A4054" s="0" t="s">
        <v>12637</v>
      </c>
      <c r="B4054" s="0" t="s">
        <v>12638</v>
      </c>
      <c r="C4054" s="0" t="str">
        <f t="shared" si="63"/>
        <v>NPDhawalagiri</v>
      </c>
    </row>
    <row r="4055">
      <c r="A4055" s="0" t="s">
        <v>12639</v>
      </c>
      <c r="B4055" s="0" t="s">
        <v>12640</v>
      </c>
      <c r="C4055" s="0" t="str">
        <f t="shared" si="63"/>
        <v>NPGandaki</v>
      </c>
    </row>
    <row r="4056">
      <c r="A4056" s="0" t="s">
        <v>12641</v>
      </c>
      <c r="B4056" s="0" t="s">
        <v>12642</v>
      </c>
      <c r="C4056" s="0" t="str">
        <f t="shared" si="63"/>
        <v>NPLumbini</v>
      </c>
    </row>
    <row r="4057">
      <c r="A4057" s="0" t="s">
        <v>12643</v>
      </c>
      <c r="B4057" s="0" t="s">
        <v>1664</v>
      </c>
      <c r="C4057" s="0" t="str">
        <f t="shared" si="63"/>
        <v>NPEastern</v>
      </c>
    </row>
    <row r="4058">
      <c r="A4058" s="0" t="s">
        <v>12643</v>
      </c>
      <c r="B4058" s="0" t="s">
        <v>12644</v>
      </c>
      <c r="C4058" s="0" t="str">
        <f t="shared" si="63"/>
        <v>NPPurwanchal</v>
      </c>
    </row>
    <row r="4059">
      <c r="A4059" s="0" t="s">
        <v>12645</v>
      </c>
      <c r="B4059" s="0" t="s">
        <v>12646</v>
      </c>
      <c r="C4059" s="0" t="str">
        <f t="shared" si="63"/>
        <v>NPKosi</v>
      </c>
    </row>
    <row r="4060">
      <c r="A4060" s="0" t="s">
        <v>12647</v>
      </c>
      <c r="B4060" s="0" t="s">
        <v>12648</v>
      </c>
      <c r="C4060" s="0" t="str">
        <f t="shared" si="63"/>
        <v>NPMechi</v>
      </c>
    </row>
    <row r="4061">
      <c r="A4061" s="0" t="s">
        <v>12649</v>
      </c>
      <c r="B4061" s="0" t="s">
        <v>12650</v>
      </c>
      <c r="C4061" s="0" t="str">
        <f t="shared" si="63"/>
        <v>NPSagarmatha</v>
      </c>
    </row>
    <row r="4062">
      <c r="A4062" s="0" t="s">
        <v>12651</v>
      </c>
      <c r="B4062" s="0" t="s">
        <v>12652</v>
      </c>
      <c r="C4062" s="0" t="str">
        <f t="shared" si="63"/>
        <v>NPFar Western</v>
      </c>
    </row>
    <row r="4063">
      <c r="A4063" s="0" t="s">
        <v>12651</v>
      </c>
      <c r="B4063" s="0" t="s">
        <v>12653</v>
      </c>
      <c r="C4063" s="0" t="str">
        <f t="shared" si="63"/>
        <v>NPSudur Pashchimanchal</v>
      </c>
    </row>
    <row r="4064">
      <c r="A4064" s="0" t="s">
        <v>12654</v>
      </c>
      <c r="B4064" s="0" t="s">
        <v>12655</v>
      </c>
      <c r="C4064" s="0" t="str">
        <f t="shared" si="63"/>
        <v>NPMahakali</v>
      </c>
    </row>
    <row r="4065">
      <c r="A4065" s="0" t="s">
        <v>12656</v>
      </c>
      <c r="B4065" s="0" t="s">
        <v>12657</v>
      </c>
      <c r="C4065" s="0" t="str">
        <f t="shared" si="63"/>
        <v>NPSeti</v>
      </c>
    </row>
    <row r="4066">
      <c r="A4066" s="0" t="s">
        <v>12658</v>
      </c>
      <c r="B4066" s="0" t="s">
        <v>12659</v>
      </c>
      <c r="C4066" s="0" t="str">
        <f t="shared" si="63"/>
        <v>NPProvince 1</v>
      </c>
    </row>
    <row r="4067">
      <c r="A4067" s="0" t="s">
        <v>12658</v>
      </c>
      <c r="B4067" s="0" t="s">
        <v>12660</v>
      </c>
      <c r="C4067" s="0" t="str">
        <f t="shared" si="63"/>
        <v>NPPradesh 1</v>
      </c>
    </row>
    <row r="4068">
      <c r="A4068" s="0" t="s">
        <v>12661</v>
      </c>
      <c r="B4068" s="0" t="s">
        <v>12662</v>
      </c>
      <c r="C4068" s="0" t="str">
        <f t="shared" si="63"/>
        <v>NPProvince 2</v>
      </c>
    </row>
    <row r="4069">
      <c r="A4069" s="0" t="s">
        <v>12661</v>
      </c>
      <c r="B4069" s="0" t="s">
        <v>12663</v>
      </c>
      <c r="C4069" s="0" t="str">
        <f t="shared" si="63"/>
        <v>NPPradesh 2</v>
      </c>
    </row>
    <row r="4070">
      <c r="A4070" s="0" t="s">
        <v>12664</v>
      </c>
      <c r="B4070" s="0" t="s">
        <v>12665</v>
      </c>
      <c r="C4070" s="0" t="str">
        <f t="shared" si="63"/>
        <v>NPProvince 3</v>
      </c>
    </row>
    <row r="4071">
      <c r="A4071" s="0" t="s">
        <v>12664</v>
      </c>
      <c r="B4071" s="0" t="s">
        <v>12666</v>
      </c>
      <c r="C4071" s="0" t="str">
        <f t="shared" si="63"/>
        <v>NPPradesh 3</v>
      </c>
    </row>
    <row r="4072">
      <c r="A4072" s="0" t="s">
        <v>12667</v>
      </c>
      <c r="B4072" s="0" t="s">
        <v>12640</v>
      </c>
      <c r="C4072" s="0" t="str">
        <f t="shared" si="63"/>
        <v>NPGandaki</v>
      </c>
    </row>
    <row r="4073">
      <c r="A4073" s="0" t="s">
        <v>12667</v>
      </c>
      <c r="B4073" s="0" t="s">
        <v>12640</v>
      </c>
      <c r="C4073" s="0" t="str">
        <f t="shared" si="63"/>
        <v>NPGandaki</v>
      </c>
    </row>
    <row r="4074">
      <c r="A4074" s="0" t="s">
        <v>12668</v>
      </c>
      <c r="B4074" s="0" t="s">
        <v>12669</v>
      </c>
      <c r="C4074" s="0" t="str">
        <f t="shared" si="63"/>
        <v>NPProvince 5</v>
      </c>
    </row>
    <row r="4075">
      <c r="A4075" s="0" t="s">
        <v>12668</v>
      </c>
      <c r="B4075" s="0" t="s">
        <v>12670</v>
      </c>
      <c r="C4075" s="0" t="str">
        <f t="shared" si="63"/>
        <v>NPPradesh 5</v>
      </c>
    </row>
    <row r="4076">
      <c r="A4076" s="0" t="s">
        <v>12671</v>
      </c>
      <c r="B4076" s="0" t="s">
        <v>12632</v>
      </c>
      <c r="C4076" s="0" t="str">
        <f t="shared" si="63"/>
        <v>NPKarnali</v>
      </c>
    </row>
    <row r="4077">
      <c r="A4077" s="0" t="s">
        <v>12671</v>
      </c>
      <c r="B4077" s="0" t="s">
        <v>12632</v>
      </c>
      <c r="C4077" s="0" t="str">
        <f t="shared" si="63"/>
        <v>NPKarnali</v>
      </c>
    </row>
    <row r="4078">
      <c r="A4078" s="0" t="s">
        <v>12672</v>
      </c>
      <c r="B4078" s="0" t="s">
        <v>12673</v>
      </c>
      <c r="C4078" s="0" t="str">
        <f t="shared" si="63"/>
        <v>NPProvince 7</v>
      </c>
    </row>
    <row r="4079">
      <c r="A4079" s="0" t="s">
        <v>12672</v>
      </c>
      <c r="B4079" s="0" t="s">
        <v>12674</v>
      </c>
      <c r="C4079" s="0" t="str">
        <f t="shared" si="63"/>
        <v>NPPradesh 7</v>
      </c>
    </row>
    <row r="4080">
      <c r="A4080" s="0" t="s">
        <v>12675</v>
      </c>
      <c r="B4080" s="0" t="s">
        <v>12676</v>
      </c>
      <c r="C4080" s="0" t="str">
        <f t="shared" si="63"/>
        <v>NRAiwo</v>
      </c>
    </row>
    <row r="4081">
      <c r="A4081" s="0" t="s">
        <v>12675</v>
      </c>
      <c r="B4081" s="0" t="s">
        <v>12676</v>
      </c>
      <c r="C4081" s="0" t="str">
        <f t="shared" si="63"/>
        <v>NRAiwo</v>
      </c>
    </row>
    <row r="4082">
      <c r="A4082" s="0" t="s">
        <v>12677</v>
      </c>
      <c r="B4082" s="0" t="s">
        <v>12678</v>
      </c>
      <c r="C4082" s="0" t="str">
        <f t="shared" si="63"/>
        <v>NRAnabar</v>
      </c>
    </row>
    <row r="4083">
      <c r="A4083" s="0" t="s">
        <v>12677</v>
      </c>
      <c r="B4083" s="0" t="s">
        <v>12678</v>
      </c>
      <c r="C4083" s="0" t="str">
        <f t="shared" si="63"/>
        <v>NRAnabar</v>
      </c>
    </row>
    <row r="4084">
      <c r="A4084" s="0" t="s">
        <v>12679</v>
      </c>
      <c r="B4084" s="0" t="s">
        <v>12680</v>
      </c>
      <c r="C4084" s="0" t="str">
        <f t="shared" si="63"/>
        <v>NRAnetan</v>
      </c>
    </row>
    <row r="4085">
      <c r="A4085" s="0" t="s">
        <v>12679</v>
      </c>
      <c r="B4085" s="0" t="s">
        <v>12680</v>
      </c>
      <c r="C4085" s="0" t="str">
        <f t="shared" si="63"/>
        <v>NRAnetan</v>
      </c>
    </row>
    <row r="4086">
      <c r="A4086" s="0" t="s">
        <v>12681</v>
      </c>
      <c r="B4086" s="0" t="s">
        <v>12682</v>
      </c>
      <c r="C4086" s="0" t="str">
        <f t="shared" si="63"/>
        <v>NRAnibare</v>
      </c>
    </row>
    <row r="4087">
      <c r="A4087" s="0" t="s">
        <v>12681</v>
      </c>
      <c r="B4087" s="0" t="s">
        <v>12682</v>
      </c>
      <c r="C4087" s="0" t="str">
        <f t="shared" si="63"/>
        <v>NRAnibare</v>
      </c>
    </row>
    <row r="4088">
      <c r="A4088" s="0" t="s">
        <v>12683</v>
      </c>
      <c r="B4088" s="0" t="s">
        <v>12684</v>
      </c>
      <c r="C4088" s="0" t="str">
        <f t="shared" si="63"/>
        <v>NRBaitsi</v>
      </c>
    </row>
    <row r="4089">
      <c r="A4089" s="0" t="s">
        <v>12683</v>
      </c>
      <c r="B4089" s="0" t="s">
        <v>12684</v>
      </c>
      <c r="C4089" s="0" t="str">
        <f t="shared" si="63"/>
        <v>NRBaitsi</v>
      </c>
    </row>
    <row r="4090">
      <c r="A4090" s="0" t="s">
        <v>12685</v>
      </c>
      <c r="B4090" s="0" t="s">
        <v>12686</v>
      </c>
      <c r="C4090" s="0" t="str">
        <f t="shared" si="63"/>
        <v>NRBoe</v>
      </c>
    </row>
    <row r="4091">
      <c r="A4091" s="0" t="s">
        <v>12685</v>
      </c>
      <c r="B4091" s="0" t="s">
        <v>12686</v>
      </c>
      <c r="C4091" s="0" t="str">
        <f t="shared" si="63"/>
        <v>NRBoe</v>
      </c>
    </row>
    <row r="4092">
      <c r="A4092" s="0" t="s">
        <v>12687</v>
      </c>
      <c r="B4092" s="0" t="s">
        <v>12688</v>
      </c>
      <c r="C4092" s="0" t="str">
        <f t="shared" si="63"/>
        <v>NRBuada</v>
      </c>
    </row>
    <row r="4093">
      <c r="A4093" s="0" t="s">
        <v>12687</v>
      </c>
      <c r="B4093" s="0" t="s">
        <v>12688</v>
      </c>
      <c r="C4093" s="0" t="str">
        <f t="shared" si="63"/>
        <v>NRBuada</v>
      </c>
    </row>
    <row r="4094">
      <c r="A4094" s="0" t="s">
        <v>12689</v>
      </c>
      <c r="B4094" s="0" t="s">
        <v>12690</v>
      </c>
      <c r="C4094" s="0" t="str">
        <f t="shared" si="63"/>
        <v>NRDenigomodu</v>
      </c>
    </row>
    <row r="4095">
      <c r="A4095" s="0" t="s">
        <v>12689</v>
      </c>
      <c r="B4095" s="0" t="s">
        <v>12690</v>
      </c>
      <c r="C4095" s="0" t="str">
        <f t="shared" si="63"/>
        <v>NRDenigomodu</v>
      </c>
    </row>
    <row r="4096">
      <c r="A4096" s="0" t="s">
        <v>12691</v>
      </c>
      <c r="B4096" s="0" t="s">
        <v>12692</v>
      </c>
      <c r="C4096" s="0" t="str">
        <f t="shared" si="63"/>
        <v>NREwa</v>
      </c>
    </row>
    <row r="4097">
      <c r="A4097" s="0" t="s">
        <v>12691</v>
      </c>
      <c r="B4097" s="0" t="s">
        <v>12692</v>
      </c>
      <c r="C4097" s="0" t="str">
        <f t="shared" si="63"/>
        <v>NREwa</v>
      </c>
    </row>
    <row r="4098">
      <c r="A4098" s="0" t="s">
        <v>12693</v>
      </c>
      <c r="B4098" s="0" t="s">
        <v>12694</v>
      </c>
      <c r="C4098" s="0" t="str">
        <f t="shared" si="63"/>
        <v>NRIjuw</v>
      </c>
    </row>
    <row r="4099">
      <c r="A4099" s="0" t="s">
        <v>12693</v>
      </c>
      <c r="B4099" s="0" t="s">
        <v>12694</v>
      </c>
      <c r="C4099" s="0" t="str">
        <f ref="C4099:C4162" t="shared" si="64">LEFT(A4099,2)&amp;B4099</f>
        <v>NRIjuw</v>
      </c>
    </row>
    <row r="4100">
      <c r="A4100" s="0" t="s">
        <v>12695</v>
      </c>
      <c r="B4100" s="0" t="s">
        <v>12696</v>
      </c>
      <c r="C4100" s="0" t="str">
        <f t="shared" si="64"/>
        <v>NRMeneng</v>
      </c>
    </row>
    <row r="4101">
      <c r="A4101" s="0" t="s">
        <v>12695</v>
      </c>
      <c r="B4101" s="0" t="s">
        <v>12696</v>
      </c>
      <c r="C4101" s="0" t="str">
        <f t="shared" si="64"/>
        <v>NRMeneng</v>
      </c>
    </row>
    <row r="4102">
      <c r="A4102" s="0" t="s">
        <v>12697</v>
      </c>
      <c r="B4102" s="0" t="s">
        <v>12698</v>
      </c>
      <c r="C4102" s="0" t="str">
        <f t="shared" si="64"/>
        <v>NRNibok</v>
      </c>
    </row>
    <row r="4103">
      <c r="A4103" s="0" t="s">
        <v>12697</v>
      </c>
      <c r="B4103" s="0" t="s">
        <v>12698</v>
      </c>
      <c r="C4103" s="0" t="str">
        <f t="shared" si="64"/>
        <v>NRNibok</v>
      </c>
    </row>
    <row r="4104">
      <c r="A4104" s="0" t="s">
        <v>12699</v>
      </c>
      <c r="B4104" s="0" t="s">
        <v>12700</v>
      </c>
      <c r="C4104" s="0" t="str">
        <f t="shared" si="64"/>
        <v>NRUaboe</v>
      </c>
    </row>
    <row r="4105">
      <c r="A4105" s="0" t="s">
        <v>12699</v>
      </c>
      <c r="B4105" s="0" t="s">
        <v>12700</v>
      </c>
      <c r="C4105" s="0" t="str">
        <f t="shared" si="64"/>
        <v>NRUaboe</v>
      </c>
    </row>
    <row r="4106">
      <c r="A4106" s="0" t="s">
        <v>12701</v>
      </c>
      <c r="B4106" s="0" t="s">
        <v>12702</v>
      </c>
      <c r="C4106" s="0" t="str">
        <f t="shared" si="64"/>
        <v>NRYaren</v>
      </c>
    </row>
    <row r="4107">
      <c r="A4107" s="0" t="s">
        <v>12701</v>
      </c>
      <c r="B4107" s="0" t="s">
        <v>12702</v>
      </c>
      <c r="C4107" s="0" t="str">
        <f t="shared" si="64"/>
        <v>NRYaren</v>
      </c>
    </row>
    <row r="4108">
      <c r="A4108" s="0" t="s">
        <v>12703</v>
      </c>
      <c r="B4108" s="0" t="s">
        <v>1467</v>
      </c>
      <c r="C4108" s="0" t="str">
        <f t="shared" si="64"/>
        <v>NZAuckland</v>
      </c>
    </row>
    <row r="4109">
      <c r="A4109" s="0" t="s">
        <v>12703</v>
      </c>
      <c r="B4109" s="0" t="s">
        <v>12704</v>
      </c>
      <c r="C4109" s="0" t="str">
        <f t="shared" si="64"/>
        <v>NZTāmaki-makau-rau</v>
      </c>
    </row>
    <row r="4110">
      <c r="A4110" s="0" t="s">
        <v>12705</v>
      </c>
      <c r="B4110" s="0" t="s">
        <v>12706</v>
      </c>
      <c r="C4110" s="0" t="str">
        <f t="shared" si="64"/>
        <v>NZBay of Plenty</v>
      </c>
    </row>
    <row r="4111">
      <c r="A4111" s="0" t="s">
        <v>12705</v>
      </c>
      <c r="B4111" s="0" t="s">
        <v>12707</v>
      </c>
      <c r="C4111" s="0" t="str">
        <f t="shared" si="64"/>
        <v>NZTe Moana a Toi Te Huatahi</v>
      </c>
    </row>
    <row r="4112">
      <c r="A4112" s="0" t="s">
        <v>12708</v>
      </c>
      <c r="B4112" s="0" t="s">
        <v>12709</v>
      </c>
      <c r="C4112" s="0" t="str">
        <f t="shared" si="64"/>
        <v>NZCanterbury</v>
      </c>
    </row>
    <row r="4113">
      <c r="A4113" s="0" t="s">
        <v>12708</v>
      </c>
      <c r="B4113" s="0" t="s">
        <v>12710</v>
      </c>
      <c r="C4113" s="0" t="str">
        <f t="shared" si="64"/>
        <v>NZWaitaha</v>
      </c>
    </row>
    <row r="4114">
      <c r="A4114" s="0" t="s">
        <v>12711</v>
      </c>
      <c r="B4114" s="0" t="s">
        <v>12712</v>
      </c>
      <c r="C4114" s="0" t="str">
        <f t="shared" si="64"/>
        <v>NZGisborne</v>
      </c>
    </row>
    <row r="4115">
      <c r="A4115" s="0" t="s">
        <v>12711</v>
      </c>
      <c r="B4115" s="0" t="s">
        <v>12713</v>
      </c>
      <c r="C4115" s="0" t="str">
        <f t="shared" si="64"/>
        <v>NZTūranga nui a Kiwa</v>
      </c>
    </row>
    <row r="4116">
      <c r="A4116" s="0" t="s">
        <v>12714</v>
      </c>
      <c r="B4116" s="0" t="s">
        <v>12715</v>
      </c>
      <c r="C4116" s="0" t="str">
        <f t="shared" si="64"/>
        <v>NZHawke's Bay</v>
      </c>
    </row>
    <row r="4117">
      <c r="A4117" s="0" t="s">
        <v>12714</v>
      </c>
      <c r="B4117" s="0" t="s">
        <v>12716</v>
      </c>
      <c r="C4117" s="0" t="str">
        <f t="shared" si="64"/>
        <v>NZTe Matau a Māui</v>
      </c>
    </row>
    <row r="4118">
      <c r="A4118" s="0" t="s">
        <v>12717</v>
      </c>
      <c r="B4118" s="0" t="s">
        <v>12718</v>
      </c>
      <c r="C4118" s="0" t="str">
        <f t="shared" si="64"/>
        <v>NZMarlborough</v>
      </c>
    </row>
    <row r="4119">
      <c r="A4119" s="0" t="s">
        <v>12719</v>
      </c>
      <c r="B4119" s="0" t="s">
        <v>12720</v>
      </c>
      <c r="C4119" s="0" t="str">
        <f t="shared" si="64"/>
        <v>NZManawatu-Wanganui</v>
      </c>
    </row>
    <row r="4120">
      <c r="A4120" s="0" t="s">
        <v>12719</v>
      </c>
      <c r="B4120" s="0" t="s">
        <v>12721</v>
      </c>
      <c r="C4120" s="0" t="str">
        <f t="shared" si="64"/>
        <v>NZManawatu Whanganui</v>
      </c>
    </row>
    <row r="4121">
      <c r="A4121" s="0" t="s">
        <v>12722</v>
      </c>
      <c r="B4121" s="0" t="s">
        <v>12723</v>
      </c>
      <c r="C4121" s="0" t="str">
        <f t="shared" si="64"/>
        <v>NZNelson</v>
      </c>
    </row>
    <row r="4122">
      <c r="A4122" s="0" t="s">
        <v>12722</v>
      </c>
      <c r="B4122" s="0" t="s">
        <v>12724</v>
      </c>
      <c r="C4122" s="0" t="str">
        <f t="shared" si="64"/>
        <v>NZWhakatū</v>
      </c>
    </row>
    <row r="4123">
      <c r="A4123" s="0" t="s">
        <v>12725</v>
      </c>
      <c r="B4123" s="0" t="s">
        <v>12726</v>
      </c>
      <c r="C4123" s="0" t="str">
        <f t="shared" si="64"/>
        <v>NZNorthland</v>
      </c>
    </row>
    <row r="4124">
      <c r="A4124" s="0" t="s">
        <v>12725</v>
      </c>
      <c r="B4124" s="0" t="s">
        <v>12727</v>
      </c>
      <c r="C4124" s="0" t="str">
        <f t="shared" si="64"/>
        <v>NZTe Tai tokerau</v>
      </c>
    </row>
    <row r="4125">
      <c r="A4125" s="0" t="s">
        <v>12728</v>
      </c>
      <c r="B4125" s="0" t="s">
        <v>12729</v>
      </c>
      <c r="C4125" s="0" t="str">
        <f t="shared" si="64"/>
        <v>NZOtago</v>
      </c>
    </row>
    <row r="4126">
      <c r="A4126" s="0" t="s">
        <v>12728</v>
      </c>
      <c r="B4126" s="0" t="s">
        <v>12730</v>
      </c>
      <c r="C4126" s="0" t="str">
        <f t="shared" si="64"/>
        <v>NZŌ Tākou</v>
      </c>
    </row>
    <row r="4127">
      <c r="A4127" s="0" t="s">
        <v>12731</v>
      </c>
      <c r="B4127" s="0" t="s">
        <v>12732</v>
      </c>
      <c r="C4127" s="0" t="str">
        <f t="shared" si="64"/>
        <v>NZSouthland</v>
      </c>
    </row>
    <row r="4128">
      <c r="A4128" s="0" t="s">
        <v>12731</v>
      </c>
      <c r="B4128" s="0" t="s">
        <v>12733</v>
      </c>
      <c r="C4128" s="0" t="str">
        <f t="shared" si="64"/>
        <v>NZMurihiku</v>
      </c>
    </row>
    <row r="4129">
      <c r="A4129" s="0" t="s">
        <v>12734</v>
      </c>
      <c r="B4129" s="0" t="s">
        <v>12735</v>
      </c>
      <c r="C4129" s="0" t="str">
        <f t="shared" si="64"/>
        <v>NZTasman</v>
      </c>
    </row>
    <row r="4130">
      <c r="A4130" s="0" t="s">
        <v>12736</v>
      </c>
      <c r="B4130" s="0" t="s">
        <v>12737</v>
      </c>
      <c r="C4130" s="0" t="str">
        <f t="shared" si="64"/>
        <v>NZTaranaki</v>
      </c>
    </row>
    <row r="4131">
      <c r="A4131" s="0" t="s">
        <v>12736</v>
      </c>
      <c r="B4131" s="0" t="s">
        <v>12737</v>
      </c>
      <c r="C4131" s="0" t="str">
        <f t="shared" si="64"/>
        <v>NZTaranaki</v>
      </c>
    </row>
    <row r="4132">
      <c r="A4132" s="0" t="s">
        <v>12738</v>
      </c>
      <c r="B4132" s="0" t="s">
        <v>12739</v>
      </c>
      <c r="C4132" s="0" t="str">
        <f t="shared" si="64"/>
        <v>NZWellington</v>
      </c>
    </row>
    <row r="4133">
      <c r="A4133" s="0" t="s">
        <v>12738</v>
      </c>
      <c r="B4133" s="0" t="s">
        <v>12740</v>
      </c>
      <c r="C4133" s="0" t="str">
        <f t="shared" si="64"/>
        <v>NZTe Whanga-nui-a-Tara</v>
      </c>
    </row>
    <row r="4134">
      <c r="A4134" s="0" t="s">
        <v>12741</v>
      </c>
      <c r="B4134" s="0" t="s">
        <v>12742</v>
      </c>
      <c r="C4134" s="0" t="str">
        <f t="shared" si="64"/>
        <v>NZWaikato</v>
      </c>
    </row>
    <row r="4135">
      <c r="A4135" s="0" t="s">
        <v>12743</v>
      </c>
      <c r="B4135" s="0" t="s">
        <v>12744</v>
      </c>
      <c r="C4135" s="0" t="str">
        <f t="shared" si="64"/>
        <v>NZWest Coast</v>
      </c>
    </row>
    <row r="4136">
      <c r="A4136" s="0" t="s">
        <v>12743</v>
      </c>
      <c r="B4136" s="0" t="s">
        <v>12745</v>
      </c>
      <c r="C4136" s="0" t="str">
        <f t="shared" si="64"/>
        <v>NZTe Taihau ā uru</v>
      </c>
    </row>
    <row r="4137">
      <c r="A4137" s="0" t="s">
        <v>12746</v>
      </c>
      <c r="B4137" s="0" t="s">
        <v>12747</v>
      </c>
      <c r="C4137" s="0" t="str">
        <f t="shared" si="64"/>
        <v>NZChatham Islands Territory</v>
      </c>
    </row>
    <row r="4138">
      <c r="A4138" s="0" t="s">
        <v>12746</v>
      </c>
      <c r="B4138" s="0" t="s">
        <v>12748</v>
      </c>
      <c r="C4138" s="0" t="str">
        <f t="shared" si="64"/>
        <v>NZWharekauri</v>
      </c>
    </row>
    <row r="4139">
      <c r="A4139" s="0" t="s">
        <v>12749</v>
      </c>
      <c r="B4139" s="0" t="s">
        <v>12750</v>
      </c>
      <c r="C4139" s="0" t="str">
        <f t="shared" si="64"/>
        <v>OMJanūb al Bāţinah</v>
      </c>
    </row>
    <row r="4140">
      <c r="A4140" s="0" t="s">
        <v>12751</v>
      </c>
      <c r="B4140" s="0" t="s">
        <v>12752</v>
      </c>
      <c r="C4140" s="0" t="str">
        <f t="shared" si="64"/>
        <v>OMShamāl al Bāţinah</v>
      </c>
    </row>
    <row r="4141">
      <c r="A4141" s="0" t="s">
        <v>12753</v>
      </c>
      <c r="B4141" s="0" t="s">
        <v>12754</v>
      </c>
      <c r="C4141" s="0" t="str">
        <f t="shared" si="64"/>
        <v>OMAl Buraymī</v>
      </c>
    </row>
    <row r="4142">
      <c r="A4142" s="0" t="s">
        <v>12755</v>
      </c>
      <c r="B4142" s="0" t="s">
        <v>12756</v>
      </c>
      <c r="C4142" s="0" t="str">
        <f t="shared" si="64"/>
        <v>OMAd Dākhilīyah</v>
      </c>
    </row>
    <row r="4143">
      <c r="A4143" s="0" t="s">
        <v>12757</v>
      </c>
      <c r="B4143" s="0" t="s">
        <v>12758</v>
      </c>
      <c r="C4143" s="0" t="str">
        <f t="shared" si="64"/>
        <v>OMMasqaţ</v>
      </c>
    </row>
    <row r="4144">
      <c r="A4144" s="0" t="s">
        <v>12759</v>
      </c>
      <c r="B4144" s="0" t="s">
        <v>12760</v>
      </c>
      <c r="C4144" s="0" t="str">
        <f t="shared" si="64"/>
        <v>OMMusandam</v>
      </c>
    </row>
    <row r="4145">
      <c r="A4145" s="0" t="s">
        <v>12761</v>
      </c>
      <c r="B4145" s="0" t="s">
        <v>12762</v>
      </c>
      <c r="C4145" s="0" t="str">
        <f t="shared" si="64"/>
        <v>OMJanūb ash Sharqīyah</v>
      </c>
    </row>
    <row r="4146">
      <c r="A4146" s="0" t="s">
        <v>12763</v>
      </c>
      <c r="B4146" s="0" t="s">
        <v>12764</v>
      </c>
      <c r="C4146" s="0" t="str">
        <f t="shared" si="64"/>
        <v>OMShamāl ash Sharqīyah</v>
      </c>
    </row>
    <row r="4147">
      <c r="A4147" s="0" t="s">
        <v>12765</v>
      </c>
      <c r="B4147" s="0" t="s">
        <v>12766</v>
      </c>
      <c r="C4147" s="0" t="str">
        <f t="shared" si="64"/>
        <v>OMAl Wusţá</v>
      </c>
    </row>
    <row r="4148">
      <c r="A4148" s="0" t="s">
        <v>12767</v>
      </c>
      <c r="B4148" s="0" t="s">
        <v>12768</v>
      </c>
      <c r="C4148" s="0" t="str">
        <f t="shared" si="64"/>
        <v>OMAz̧ Z̧āhirah</v>
      </c>
    </row>
    <row r="4149">
      <c r="A4149" s="0" t="s">
        <v>12769</v>
      </c>
      <c r="B4149" s="0" t="s">
        <v>12770</v>
      </c>
      <c r="C4149" s="0" t="str">
        <f t="shared" si="64"/>
        <v>OMZ̧ufār</v>
      </c>
    </row>
    <row r="4150">
      <c r="A4150" s="0" t="s">
        <v>12771</v>
      </c>
      <c r="B4150" s="0" t="s">
        <v>12772</v>
      </c>
      <c r="C4150" s="0" t="str">
        <f t="shared" si="64"/>
        <v>PAEmberá</v>
      </c>
    </row>
    <row r="4151">
      <c r="A4151" s="0" t="s">
        <v>12773</v>
      </c>
      <c r="B4151" s="0" t="s">
        <v>12774</v>
      </c>
      <c r="C4151" s="0" t="str">
        <f t="shared" si="64"/>
        <v>PAGuna Yala</v>
      </c>
    </row>
    <row r="4152">
      <c r="A4152" s="0" t="s">
        <v>12775</v>
      </c>
      <c r="B4152" s="0" t="s">
        <v>12776</v>
      </c>
      <c r="C4152" s="0" t="str">
        <f t="shared" si="64"/>
        <v>PANgöbe-Buglé</v>
      </c>
    </row>
    <row r="4153">
      <c r="A4153" s="0" t="s">
        <v>12777</v>
      </c>
      <c r="B4153" s="0" t="s">
        <v>12778</v>
      </c>
      <c r="C4153" s="0" t="str">
        <f t="shared" si="64"/>
        <v>PABocas del Toro</v>
      </c>
    </row>
    <row r="4154">
      <c r="A4154" s="0" t="s">
        <v>12779</v>
      </c>
      <c r="B4154" s="0" t="s">
        <v>12780</v>
      </c>
      <c r="C4154" s="0" t="str">
        <f t="shared" si="64"/>
        <v>PAPanamá Oeste</v>
      </c>
    </row>
    <row r="4155">
      <c r="A4155" s="0" t="s">
        <v>12781</v>
      </c>
      <c r="B4155" s="0" t="s">
        <v>12782</v>
      </c>
      <c r="C4155" s="0" t="str">
        <f t="shared" si="64"/>
        <v>PACoclé</v>
      </c>
    </row>
    <row r="4156">
      <c r="A4156" s="0" t="s">
        <v>12783</v>
      </c>
      <c r="B4156" s="0" t="s">
        <v>9235</v>
      </c>
      <c r="C4156" s="0" t="str">
        <f t="shared" si="64"/>
        <v>PAColón</v>
      </c>
    </row>
    <row r="4157">
      <c r="A4157" s="0" t="s">
        <v>12784</v>
      </c>
      <c r="B4157" s="0" t="s">
        <v>12785</v>
      </c>
      <c r="C4157" s="0" t="str">
        <f t="shared" si="64"/>
        <v>PAChiriquí</v>
      </c>
    </row>
    <row r="4158">
      <c r="A4158" s="0" t="s">
        <v>12786</v>
      </c>
      <c r="B4158" s="0" t="s">
        <v>12787</v>
      </c>
      <c r="C4158" s="0" t="str">
        <f t="shared" si="64"/>
        <v>PADarién</v>
      </c>
    </row>
    <row r="4159">
      <c r="A4159" s="0" t="s">
        <v>12788</v>
      </c>
      <c r="B4159" s="0" t="s">
        <v>12789</v>
      </c>
      <c r="C4159" s="0" t="str">
        <f t="shared" si="64"/>
        <v>PAHerrera</v>
      </c>
    </row>
    <row r="4160">
      <c r="A4160" s="0" t="s">
        <v>12790</v>
      </c>
      <c r="B4160" s="0" t="s">
        <v>12791</v>
      </c>
      <c r="C4160" s="0" t="str">
        <f t="shared" si="64"/>
        <v>PALos Santos</v>
      </c>
    </row>
    <row r="4161">
      <c r="A4161" s="0" t="s">
        <v>12792</v>
      </c>
      <c r="B4161" s="0" t="s">
        <v>12793</v>
      </c>
      <c r="C4161" s="0" t="str">
        <f t="shared" si="64"/>
        <v>PAPanamá</v>
      </c>
    </row>
    <row r="4162">
      <c r="A4162" s="0" t="s">
        <v>12794</v>
      </c>
      <c r="B4162" s="0" t="s">
        <v>12795</v>
      </c>
      <c r="C4162" s="0" t="str">
        <f t="shared" si="64"/>
        <v>PAVeraguas</v>
      </c>
    </row>
    <row r="4163">
      <c r="A4163" s="0" t="s">
        <v>12796</v>
      </c>
      <c r="B4163" s="0" t="s">
        <v>12797</v>
      </c>
      <c r="C4163" s="0" t="str">
        <f ref="C4163:C4226" t="shared" si="65">LEFT(A4163,2)&amp;B4163</f>
        <v>PEAmasunu</v>
      </c>
    </row>
    <row r="4164">
      <c r="A4164" s="0" t="s">
        <v>12796</v>
      </c>
      <c r="B4164" s="0" t="s">
        <v>12798</v>
      </c>
      <c r="C4164" s="0" t="str">
        <f t="shared" si="65"/>
        <v>PEAmarumayu</v>
      </c>
    </row>
    <row r="4165">
      <c r="A4165" s="0" t="s">
        <v>12796</v>
      </c>
      <c r="B4165" s="0" t="s">
        <v>1266</v>
      </c>
      <c r="C4165" s="0" t="str">
        <f t="shared" si="65"/>
        <v>PEAmazonas</v>
      </c>
    </row>
    <row r="4166">
      <c r="A4166" s="0" t="s">
        <v>12799</v>
      </c>
      <c r="B4166" s="0" t="s">
        <v>12800</v>
      </c>
      <c r="C4166" s="0" t="str">
        <f t="shared" si="65"/>
        <v>PEAnkashu</v>
      </c>
    </row>
    <row r="4167">
      <c r="A4167" s="0" t="s">
        <v>12799</v>
      </c>
      <c r="B4167" s="0" t="s">
        <v>12801</v>
      </c>
      <c r="C4167" s="0" t="str">
        <f t="shared" si="65"/>
        <v>PEAnqash</v>
      </c>
    </row>
    <row r="4168">
      <c r="A4168" s="0" t="s">
        <v>12799</v>
      </c>
      <c r="B4168" s="0" t="s">
        <v>12802</v>
      </c>
      <c r="C4168" s="0" t="str">
        <f t="shared" si="65"/>
        <v>PEAncash</v>
      </c>
    </row>
    <row r="4169">
      <c r="A4169" s="0" t="s">
        <v>12803</v>
      </c>
      <c r="B4169" s="0" t="s">
        <v>12804</v>
      </c>
      <c r="C4169" s="0" t="str">
        <f t="shared" si="65"/>
        <v>PEApurimaq</v>
      </c>
    </row>
    <row r="4170">
      <c r="A4170" s="0" t="s">
        <v>12803</v>
      </c>
      <c r="B4170" s="0" t="s">
        <v>12804</v>
      </c>
      <c r="C4170" s="0" t="str">
        <f t="shared" si="65"/>
        <v>PEApurimaq</v>
      </c>
    </row>
    <row r="4171">
      <c r="A4171" s="0" t="s">
        <v>12803</v>
      </c>
      <c r="B4171" s="0" t="s">
        <v>12805</v>
      </c>
      <c r="C4171" s="0" t="str">
        <f t="shared" si="65"/>
        <v>PEApurímac</v>
      </c>
    </row>
    <row r="4172">
      <c r="A4172" s="0" t="s">
        <v>12806</v>
      </c>
      <c r="B4172" s="0" t="s">
        <v>12807</v>
      </c>
      <c r="C4172" s="0" t="str">
        <f t="shared" si="65"/>
        <v>PEArikipa</v>
      </c>
    </row>
    <row r="4173">
      <c r="A4173" s="0" t="s">
        <v>12806</v>
      </c>
      <c r="B4173" s="0" t="s">
        <v>12808</v>
      </c>
      <c r="C4173" s="0" t="str">
        <f t="shared" si="65"/>
        <v>PEAriqipa</v>
      </c>
    </row>
    <row r="4174">
      <c r="A4174" s="0" t="s">
        <v>12806</v>
      </c>
      <c r="B4174" s="0" t="s">
        <v>1250</v>
      </c>
      <c r="C4174" s="0" t="str">
        <f t="shared" si="65"/>
        <v>PEArequipa</v>
      </c>
    </row>
    <row r="4175">
      <c r="A4175" s="0" t="s">
        <v>12809</v>
      </c>
      <c r="B4175" s="0" t="s">
        <v>12810</v>
      </c>
      <c r="C4175" s="0" t="str">
        <f t="shared" si="65"/>
        <v>PEAyaquchu</v>
      </c>
    </row>
    <row r="4176">
      <c r="A4176" s="0" t="s">
        <v>12809</v>
      </c>
      <c r="B4176" s="0" t="s">
        <v>12811</v>
      </c>
      <c r="C4176" s="0" t="str">
        <f t="shared" si="65"/>
        <v>PEAyakuchu</v>
      </c>
    </row>
    <row r="4177">
      <c r="A4177" s="0" t="s">
        <v>12809</v>
      </c>
      <c r="B4177" s="0" t="s">
        <v>12812</v>
      </c>
      <c r="C4177" s="0" t="str">
        <f t="shared" si="65"/>
        <v>PEAyacucho</v>
      </c>
    </row>
    <row r="4178">
      <c r="A4178" s="0" t="s">
        <v>12813</v>
      </c>
      <c r="B4178" s="0" t="s">
        <v>12814</v>
      </c>
      <c r="C4178" s="0" t="str">
        <f t="shared" si="65"/>
        <v>PEQajamarka</v>
      </c>
    </row>
    <row r="4179">
      <c r="A4179" s="0" t="s">
        <v>12813</v>
      </c>
      <c r="B4179" s="0" t="s">
        <v>12815</v>
      </c>
      <c r="C4179" s="0" t="str">
        <f t="shared" si="65"/>
        <v>PEKashamarka</v>
      </c>
    </row>
    <row r="4180">
      <c r="A4180" s="0" t="s">
        <v>12813</v>
      </c>
      <c r="B4180" s="0" t="s">
        <v>12816</v>
      </c>
      <c r="C4180" s="0" t="str">
        <f t="shared" si="65"/>
        <v>PECajamarca</v>
      </c>
    </row>
    <row r="4181">
      <c r="A4181" s="0" t="s">
        <v>12817</v>
      </c>
      <c r="B4181" s="0" t="s">
        <v>12818</v>
      </c>
      <c r="C4181" s="0" t="str">
        <f t="shared" si="65"/>
        <v>PEKallao</v>
      </c>
    </row>
    <row r="4182">
      <c r="A4182" s="0" t="s">
        <v>12817</v>
      </c>
      <c r="B4182" s="0" t="s">
        <v>12819</v>
      </c>
      <c r="C4182" s="0" t="str">
        <f t="shared" si="65"/>
        <v>PEQallaw</v>
      </c>
    </row>
    <row r="4183">
      <c r="A4183" s="0" t="s">
        <v>12817</v>
      </c>
      <c r="B4183" s="0" t="s">
        <v>12820</v>
      </c>
      <c r="C4183" s="0" t="str">
        <f t="shared" si="65"/>
        <v>PEEl Callao</v>
      </c>
    </row>
    <row r="4184">
      <c r="A4184" s="0" t="s">
        <v>12821</v>
      </c>
      <c r="B4184" s="0" t="s">
        <v>12822</v>
      </c>
      <c r="C4184" s="0" t="str">
        <f t="shared" si="65"/>
        <v>PEKusku</v>
      </c>
    </row>
    <row r="4185">
      <c r="A4185" s="0" t="s">
        <v>12821</v>
      </c>
      <c r="B4185" s="0" t="s">
        <v>12823</v>
      </c>
      <c r="C4185" s="0" t="str">
        <f t="shared" si="65"/>
        <v>PEQusqu</v>
      </c>
    </row>
    <row r="4186">
      <c r="A4186" s="0" t="s">
        <v>12821</v>
      </c>
      <c r="B4186" s="0" t="s">
        <v>12824</v>
      </c>
      <c r="C4186" s="0" t="str">
        <f t="shared" si="65"/>
        <v>PECusco</v>
      </c>
    </row>
    <row r="4187">
      <c r="A4187" s="0" t="s">
        <v>12825</v>
      </c>
      <c r="B4187" s="0" t="s">
        <v>12826</v>
      </c>
      <c r="C4187" s="0" t="str">
        <f t="shared" si="65"/>
        <v>PEWanuku</v>
      </c>
    </row>
    <row r="4188">
      <c r="A4188" s="0" t="s">
        <v>12825</v>
      </c>
      <c r="B4188" s="0" t="s">
        <v>12826</v>
      </c>
      <c r="C4188" s="0" t="str">
        <f t="shared" si="65"/>
        <v>PEWanuku</v>
      </c>
    </row>
    <row r="4189">
      <c r="A4189" s="0" t="s">
        <v>12825</v>
      </c>
      <c r="B4189" s="0" t="s">
        <v>12827</v>
      </c>
      <c r="C4189" s="0" t="str">
        <f t="shared" si="65"/>
        <v>PEHuánuco</v>
      </c>
    </row>
    <row r="4190">
      <c r="A4190" s="0" t="s">
        <v>12828</v>
      </c>
      <c r="B4190" s="0" t="s">
        <v>12829</v>
      </c>
      <c r="C4190" s="0" t="str">
        <f t="shared" si="65"/>
        <v>PEWankawelika</v>
      </c>
    </row>
    <row r="4191">
      <c r="A4191" s="0" t="s">
        <v>12828</v>
      </c>
      <c r="B4191" s="0" t="s">
        <v>12830</v>
      </c>
      <c r="C4191" s="0" t="str">
        <f t="shared" si="65"/>
        <v>PEWankawillka</v>
      </c>
    </row>
    <row r="4192">
      <c r="A4192" s="0" t="s">
        <v>12828</v>
      </c>
      <c r="B4192" s="0" t="s">
        <v>12831</v>
      </c>
      <c r="C4192" s="0" t="str">
        <f t="shared" si="65"/>
        <v>PEHuancavelica</v>
      </c>
    </row>
    <row r="4193">
      <c r="A4193" s="0" t="s">
        <v>12832</v>
      </c>
      <c r="B4193" s="0" t="s">
        <v>1757</v>
      </c>
      <c r="C4193" s="0" t="str">
        <f t="shared" si="65"/>
        <v>PEIka</v>
      </c>
    </row>
    <row r="4194">
      <c r="A4194" s="0" t="s">
        <v>12832</v>
      </c>
      <c r="B4194" s="0" t="s">
        <v>1757</v>
      </c>
      <c r="C4194" s="0" t="str">
        <f t="shared" si="65"/>
        <v>PEIka</v>
      </c>
    </row>
    <row r="4195">
      <c r="A4195" s="0" t="s">
        <v>12832</v>
      </c>
      <c r="B4195" s="0" t="s">
        <v>12833</v>
      </c>
      <c r="C4195" s="0" t="str">
        <f t="shared" si="65"/>
        <v>PEIca</v>
      </c>
    </row>
    <row r="4196">
      <c r="A4196" s="0" t="s">
        <v>12834</v>
      </c>
      <c r="B4196" s="0" t="s">
        <v>12835</v>
      </c>
      <c r="C4196" s="0" t="str">
        <f t="shared" si="65"/>
        <v>PEJunin</v>
      </c>
    </row>
    <row r="4197">
      <c r="A4197" s="0" t="s">
        <v>12834</v>
      </c>
      <c r="B4197" s="0" t="s">
        <v>12836</v>
      </c>
      <c r="C4197" s="0" t="str">
        <f t="shared" si="65"/>
        <v>PEHunin</v>
      </c>
    </row>
    <row r="4198">
      <c r="A4198" s="0" t="s">
        <v>12834</v>
      </c>
      <c r="B4198" s="0" t="s">
        <v>12837</v>
      </c>
      <c r="C4198" s="0" t="str">
        <f t="shared" si="65"/>
        <v>PEJunín</v>
      </c>
    </row>
    <row r="4199">
      <c r="A4199" s="0" t="s">
        <v>12838</v>
      </c>
      <c r="B4199" s="0" t="s">
        <v>12839</v>
      </c>
      <c r="C4199" s="0" t="str">
        <f t="shared" si="65"/>
        <v>PELa Libertad</v>
      </c>
    </row>
    <row r="4200">
      <c r="A4200" s="0" t="s">
        <v>12838</v>
      </c>
      <c r="B4200" s="0" t="s">
        <v>12840</v>
      </c>
      <c r="C4200" s="0" t="str">
        <f t="shared" si="65"/>
        <v>PEQispi kay</v>
      </c>
    </row>
    <row r="4201">
      <c r="A4201" s="0" t="s">
        <v>12838</v>
      </c>
      <c r="B4201" s="0" t="s">
        <v>12839</v>
      </c>
      <c r="C4201" s="0" t="str">
        <f t="shared" si="65"/>
        <v>PELa Libertad</v>
      </c>
    </row>
    <row r="4202">
      <c r="A4202" s="0" t="s">
        <v>12841</v>
      </c>
      <c r="B4202" s="0" t="s">
        <v>12842</v>
      </c>
      <c r="C4202" s="0" t="str">
        <f t="shared" si="65"/>
        <v>PELambayeque</v>
      </c>
    </row>
    <row r="4203">
      <c r="A4203" s="0" t="s">
        <v>12841</v>
      </c>
      <c r="B4203" s="0" t="s">
        <v>12843</v>
      </c>
      <c r="C4203" s="0" t="str">
        <f t="shared" si="65"/>
        <v>PELampalliqi</v>
      </c>
    </row>
    <row r="4204">
      <c r="A4204" s="0" t="s">
        <v>12841</v>
      </c>
      <c r="B4204" s="0" t="s">
        <v>12842</v>
      </c>
      <c r="C4204" s="0" t="str">
        <f t="shared" si="65"/>
        <v>PELambayeque</v>
      </c>
    </row>
    <row r="4205">
      <c r="A4205" s="0" t="s">
        <v>12844</v>
      </c>
      <c r="B4205" s="0" t="s">
        <v>12845</v>
      </c>
      <c r="C4205" s="0" t="str">
        <f t="shared" si="65"/>
        <v>PELima</v>
      </c>
    </row>
    <row r="4206">
      <c r="A4206" s="0" t="s">
        <v>12844</v>
      </c>
      <c r="B4206" s="0" t="s">
        <v>12845</v>
      </c>
      <c r="C4206" s="0" t="str">
        <f t="shared" si="65"/>
        <v>PELima</v>
      </c>
    </row>
    <row r="4207">
      <c r="A4207" s="0" t="s">
        <v>12844</v>
      </c>
      <c r="B4207" s="0" t="s">
        <v>12845</v>
      </c>
      <c r="C4207" s="0" t="str">
        <f t="shared" si="65"/>
        <v>PELima</v>
      </c>
    </row>
    <row r="4208">
      <c r="A4208" s="0" t="s">
        <v>12846</v>
      </c>
      <c r="B4208" s="0" t="s">
        <v>12847</v>
      </c>
      <c r="C4208" s="0" t="str">
        <f t="shared" si="65"/>
        <v>PELuritu</v>
      </c>
    </row>
    <row r="4209">
      <c r="A4209" s="0" t="s">
        <v>12846</v>
      </c>
      <c r="B4209" s="0" t="s">
        <v>12847</v>
      </c>
      <c r="C4209" s="0" t="str">
        <f t="shared" si="65"/>
        <v>PELuritu</v>
      </c>
    </row>
    <row r="4210">
      <c r="A4210" s="0" t="s">
        <v>12846</v>
      </c>
      <c r="B4210" s="0" t="s">
        <v>12848</v>
      </c>
      <c r="C4210" s="0" t="str">
        <f t="shared" si="65"/>
        <v>PELoreto</v>
      </c>
    </row>
    <row r="4211">
      <c r="A4211" s="0" t="s">
        <v>12849</v>
      </c>
      <c r="B4211" s="0" t="s">
        <v>12850</v>
      </c>
      <c r="C4211" s="0" t="str">
        <f t="shared" si="65"/>
        <v>PEMadre de Dios</v>
      </c>
    </row>
    <row r="4212">
      <c r="A4212" s="0" t="s">
        <v>12849</v>
      </c>
      <c r="B4212" s="0" t="s">
        <v>12851</v>
      </c>
      <c r="C4212" s="0" t="str">
        <f t="shared" si="65"/>
        <v>PEMayutata</v>
      </c>
    </row>
    <row r="4213">
      <c r="A4213" s="0" t="s">
        <v>12849</v>
      </c>
      <c r="B4213" s="0" t="s">
        <v>12850</v>
      </c>
      <c r="C4213" s="0" t="str">
        <f t="shared" si="65"/>
        <v>PEMadre de Dios</v>
      </c>
    </row>
    <row r="4214">
      <c r="A4214" s="0" t="s">
        <v>12852</v>
      </c>
      <c r="B4214" s="0" t="s">
        <v>12853</v>
      </c>
      <c r="C4214" s="0" t="str">
        <f t="shared" si="65"/>
        <v>PEMoqwegwa</v>
      </c>
    </row>
    <row r="4215">
      <c r="A4215" s="0" t="s">
        <v>12852</v>
      </c>
      <c r="B4215" s="0" t="s">
        <v>12854</v>
      </c>
      <c r="C4215" s="0" t="str">
        <f t="shared" si="65"/>
        <v>PEMuqiwa</v>
      </c>
    </row>
    <row r="4216">
      <c r="A4216" s="0" t="s">
        <v>12852</v>
      </c>
      <c r="B4216" s="0" t="s">
        <v>12855</v>
      </c>
      <c r="C4216" s="0" t="str">
        <f t="shared" si="65"/>
        <v>PEMoquegua</v>
      </c>
    </row>
    <row r="4217">
      <c r="A4217" s="0" t="s">
        <v>12856</v>
      </c>
      <c r="B4217" s="0" t="s">
        <v>12857</v>
      </c>
      <c r="C4217" s="0" t="str">
        <f t="shared" si="65"/>
        <v>PEPasqu</v>
      </c>
    </row>
    <row r="4218">
      <c r="A4218" s="0" t="s">
        <v>12856</v>
      </c>
      <c r="B4218" s="0" t="s">
        <v>12857</v>
      </c>
      <c r="C4218" s="0" t="str">
        <f t="shared" si="65"/>
        <v>PEPasqu</v>
      </c>
    </row>
    <row r="4219">
      <c r="A4219" s="0" t="s">
        <v>12856</v>
      </c>
      <c r="B4219" s="0" t="s">
        <v>12858</v>
      </c>
      <c r="C4219" s="0" t="str">
        <f t="shared" si="65"/>
        <v>PEPasco</v>
      </c>
    </row>
    <row r="4220">
      <c r="A4220" s="0" t="s">
        <v>12859</v>
      </c>
      <c r="B4220" s="0" t="s">
        <v>12860</v>
      </c>
      <c r="C4220" s="0" t="str">
        <f t="shared" si="65"/>
        <v>PEPiura</v>
      </c>
    </row>
    <row r="4221">
      <c r="A4221" s="0" t="s">
        <v>12859</v>
      </c>
      <c r="B4221" s="0" t="s">
        <v>12861</v>
      </c>
      <c r="C4221" s="0" t="str">
        <f t="shared" si="65"/>
        <v>PEPiwra</v>
      </c>
    </row>
    <row r="4222">
      <c r="A4222" s="0" t="s">
        <v>12859</v>
      </c>
      <c r="B4222" s="0" t="s">
        <v>12860</v>
      </c>
      <c r="C4222" s="0" t="str">
        <f t="shared" si="65"/>
        <v>PEPiura</v>
      </c>
    </row>
    <row r="4223">
      <c r="A4223" s="0" t="s">
        <v>12862</v>
      </c>
      <c r="B4223" s="0" t="s">
        <v>12863</v>
      </c>
      <c r="C4223" s="0" t="str">
        <f t="shared" si="65"/>
        <v>PEPuno</v>
      </c>
    </row>
    <row r="4224">
      <c r="A4224" s="0" t="s">
        <v>12862</v>
      </c>
      <c r="B4224" s="0" t="s">
        <v>12864</v>
      </c>
      <c r="C4224" s="0" t="str">
        <f t="shared" si="65"/>
        <v>PEPunu</v>
      </c>
    </row>
    <row r="4225">
      <c r="A4225" s="0" t="s">
        <v>12862</v>
      </c>
      <c r="B4225" s="0" t="s">
        <v>12863</v>
      </c>
      <c r="C4225" s="0" t="str">
        <f t="shared" si="65"/>
        <v>PEPuno</v>
      </c>
    </row>
    <row r="4226">
      <c r="A4226" s="0" t="s">
        <v>12865</v>
      </c>
      <c r="B4226" s="0" t="s">
        <v>12866</v>
      </c>
      <c r="C4226" s="0" t="str">
        <f t="shared" si="65"/>
        <v>PESan Martín</v>
      </c>
    </row>
    <row r="4227">
      <c r="A4227" s="0" t="s">
        <v>12865</v>
      </c>
      <c r="B4227" s="0" t="s">
        <v>12867</v>
      </c>
      <c r="C4227" s="0" t="str">
        <f ref="C4227:C4290" t="shared" si="66">LEFT(A4227,2)&amp;B4227</f>
        <v>PESan Martin</v>
      </c>
    </row>
    <row r="4228">
      <c r="A4228" s="0" t="s">
        <v>12865</v>
      </c>
      <c r="B4228" s="0" t="s">
        <v>12866</v>
      </c>
      <c r="C4228" s="0" t="str">
        <f t="shared" si="66"/>
        <v>PESan Martín</v>
      </c>
    </row>
    <row r="4229">
      <c r="A4229" s="0" t="s">
        <v>12868</v>
      </c>
      <c r="B4229" s="0" t="s">
        <v>12869</v>
      </c>
      <c r="C4229" s="0" t="str">
        <f t="shared" si="66"/>
        <v>PETakna</v>
      </c>
    </row>
    <row r="4230">
      <c r="A4230" s="0" t="s">
        <v>12868</v>
      </c>
      <c r="B4230" s="0" t="s">
        <v>12870</v>
      </c>
      <c r="C4230" s="0" t="str">
        <f t="shared" si="66"/>
        <v>PETaqna</v>
      </c>
    </row>
    <row r="4231">
      <c r="A4231" s="0" t="s">
        <v>12868</v>
      </c>
      <c r="B4231" s="0" t="s">
        <v>12871</v>
      </c>
      <c r="C4231" s="0" t="str">
        <f t="shared" si="66"/>
        <v>PETacna</v>
      </c>
    </row>
    <row r="4232">
      <c r="A4232" s="0" t="s">
        <v>12872</v>
      </c>
      <c r="B4232" s="0" t="s">
        <v>12873</v>
      </c>
      <c r="C4232" s="0" t="str">
        <f t="shared" si="66"/>
        <v>PETumbes</v>
      </c>
    </row>
    <row r="4233">
      <c r="A4233" s="0" t="s">
        <v>12872</v>
      </c>
      <c r="B4233" s="0" t="s">
        <v>12874</v>
      </c>
      <c r="C4233" s="0" t="str">
        <f t="shared" si="66"/>
        <v>PETumpis</v>
      </c>
    </row>
    <row r="4234">
      <c r="A4234" s="0" t="s">
        <v>12872</v>
      </c>
      <c r="B4234" s="0" t="s">
        <v>12873</v>
      </c>
      <c r="C4234" s="0" t="str">
        <f t="shared" si="66"/>
        <v>PETumbes</v>
      </c>
    </row>
    <row r="4235">
      <c r="A4235" s="0" t="s">
        <v>12875</v>
      </c>
      <c r="B4235" s="0" t="s">
        <v>12876</v>
      </c>
      <c r="C4235" s="0" t="str">
        <f t="shared" si="66"/>
        <v>PEUkayali</v>
      </c>
    </row>
    <row r="4236">
      <c r="A4236" s="0" t="s">
        <v>12875</v>
      </c>
      <c r="B4236" s="0" t="s">
        <v>12876</v>
      </c>
      <c r="C4236" s="0" t="str">
        <f t="shared" si="66"/>
        <v>PEUkayali</v>
      </c>
    </row>
    <row r="4237">
      <c r="A4237" s="0" t="s">
        <v>12875</v>
      </c>
      <c r="B4237" s="0" t="s">
        <v>12877</v>
      </c>
      <c r="C4237" s="0" t="str">
        <f t="shared" si="66"/>
        <v>PEUcayali</v>
      </c>
    </row>
    <row r="4238">
      <c r="A4238" s="0" t="s">
        <v>12878</v>
      </c>
      <c r="B4238" s="0" t="s">
        <v>12879</v>
      </c>
      <c r="C4238" s="0" t="str">
        <f t="shared" si="66"/>
        <v>PELima hatun llaqta</v>
      </c>
    </row>
    <row r="4239">
      <c r="A4239" s="0" t="s">
        <v>12878</v>
      </c>
      <c r="B4239" s="0" t="s">
        <v>12880</v>
      </c>
      <c r="C4239" s="0" t="str">
        <f t="shared" si="66"/>
        <v>PELima llaqta suyu</v>
      </c>
    </row>
    <row r="4240">
      <c r="A4240" s="0" t="s">
        <v>12878</v>
      </c>
      <c r="B4240" s="0" t="s">
        <v>12881</v>
      </c>
      <c r="C4240" s="0" t="str">
        <f t="shared" si="66"/>
        <v>PEMunicipalidad Metropolitana de Lima</v>
      </c>
    </row>
    <row r="4241">
      <c r="A4241" s="0" t="s">
        <v>12882</v>
      </c>
      <c r="B4241" s="0" t="s">
        <v>12883</v>
      </c>
      <c r="C4241" s="0" t="str">
        <f t="shared" si="66"/>
        <v>PGNational Capital District (Port Moresby)</v>
      </c>
    </row>
    <row r="4242">
      <c r="A4242" s="0" t="s">
        <v>12884</v>
      </c>
      <c r="B4242" s="0" t="s">
        <v>12885</v>
      </c>
      <c r="C4242" s="0" t="str">
        <f t="shared" si="66"/>
        <v>PGChimbu</v>
      </c>
    </row>
    <row r="4243">
      <c r="A4243" s="0" t="s">
        <v>12886</v>
      </c>
      <c r="B4243" s="0" t="s">
        <v>6649</v>
      </c>
      <c r="C4243" s="0" t="str">
        <f t="shared" si="66"/>
        <v>PGCentral</v>
      </c>
    </row>
    <row r="4244">
      <c r="A4244" s="0" t="s">
        <v>12887</v>
      </c>
      <c r="B4244" s="0" t="s">
        <v>12888</v>
      </c>
      <c r="C4244" s="0" t="str">
        <f t="shared" si="66"/>
        <v>PGEast New Britain</v>
      </c>
    </row>
    <row r="4245">
      <c r="A4245" s="0" t="s">
        <v>12889</v>
      </c>
      <c r="B4245" s="0" t="s">
        <v>12890</v>
      </c>
      <c r="C4245" s="0" t="str">
        <f t="shared" si="66"/>
        <v>PGEastern Highlands</v>
      </c>
    </row>
    <row r="4246">
      <c r="A4246" s="0" t="s">
        <v>12891</v>
      </c>
      <c r="B4246" s="0" t="s">
        <v>12892</v>
      </c>
      <c r="C4246" s="0" t="str">
        <f t="shared" si="66"/>
        <v>PGEnga</v>
      </c>
    </row>
    <row r="4247">
      <c r="A4247" s="0" t="s">
        <v>12893</v>
      </c>
      <c r="B4247" s="0" t="s">
        <v>12894</v>
      </c>
      <c r="C4247" s="0" t="str">
        <f t="shared" si="66"/>
        <v>PGEast Sepik</v>
      </c>
    </row>
    <row r="4248">
      <c r="A4248" s="0" t="s">
        <v>12895</v>
      </c>
      <c r="B4248" s="0" t="s">
        <v>12896</v>
      </c>
      <c r="C4248" s="0" t="str">
        <f t="shared" si="66"/>
        <v>PGGulf</v>
      </c>
    </row>
    <row r="4249">
      <c r="A4249" s="0" t="s">
        <v>12897</v>
      </c>
      <c r="B4249" s="0" t="s">
        <v>12898</v>
      </c>
      <c r="C4249" s="0" t="str">
        <f t="shared" si="66"/>
        <v>PGHela</v>
      </c>
    </row>
    <row r="4250">
      <c r="A4250" s="0" t="s">
        <v>12899</v>
      </c>
      <c r="B4250" s="0" t="s">
        <v>12900</v>
      </c>
      <c r="C4250" s="0" t="str">
        <f t="shared" si="66"/>
        <v>PGJiwaka</v>
      </c>
    </row>
    <row r="4251">
      <c r="A4251" s="0" t="s">
        <v>12901</v>
      </c>
      <c r="B4251" s="0" t="s">
        <v>12902</v>
      </c>
      <c r="C4251" s="0" t="str">
        <f t="shared" si="66"/>
        <v>PGMilne Bay</v>
      </c>
    </row>
    <row r="4252">
      <c r="A4252" s="0" t="s">
        <v>12903</v>
      </c>
      <c r="B4252" s="0" t="s">
        <v>12904</v>
      </c>
      <c r="C4252" s="0" t="str">
        <f t="shared" si="66"/>
        <v>PGMorobe</v>
      </c>
    </row>
    <row r="4253">
      <c r="A4253" s="0" t="s">
        <v>12905</v>
      </c>
      <c r="B4253" s="0" t="s">
        <v>12906</v>
      </c>
      <c r="C4253" s="0" t="str">
        <f t="shared" si="66"/>
        <v>PGMadang</v>
      </c>
    </row>
    <row r="4254">
      <c r="A4254" s="0" t="s">
        <v>12907</v>
      </c>
      <c r="B4254" s="0" t="s">
        <v>12908</v>
      </c>
      <c r="C4254" s="0" t="str">
        <f t="shared" si="66"/>
        <v>PGManus</v>
      </c>
    </row>
    <row r="4255">
      <c r="A4255" s="0" t="s">
        <v>12909</v>
      </c>
      <c r="B4255" s="0" t="s">
        <v>12910</v>
      </c>
      <c r="C4255" s="0" t="str">
        <f t="shared" si="66"/>
        <v>PGNew Ireland</v>
      </c>
    </row>
    <row r="4256">
      <c r="A4256" s="0" t="s">
        <v>12911</v>
      </c>
      <c r="B4256" s="0" t="s">
        <v>8212</v>
      </c>
      <c r="C4256" s="0" t="str">
        <f t="shared" si="66"/>
        <v>PGNorthern</v>
      </c>
    </row>
    <row r="4257">
      <c r="A4257" s="0" t="s">
        <v>12912</v>
      </c>
      <c r="B4257" s="0" t="s">
        <v>12913</v>
      </c>
      <c r="C4257" s="0" t="str">
        <f t="shared" si="66"/>
        <v>PGWest Sepik</v>
      </c>
    </row>
    <row r="4258">
      <c r="A4258" s="0" t="s">
        <v>12914</v>
      </c>
      <c r="B4258" s="0" t="s">
        <v>12915</v>
      </c>
      <c r="C4258" s="0" t="str">
        <f t="shared" si="66"/>
        <v>PGSouthern Highlands</v>
      </c>
    </row>
    <row r="4259">
      <c r="A4259" s="0" t="s">
        <v>12916</v>
      </c>
      <c r="B4259" s="0" t="s">
        <v>12917</v>
      </c>
      <c r="C4259" s="0" t="str">
        <f t="shared" si="66"/>
        <v>PGWest New Britain</v>
      </c>
    </row>
    <row r="4260">
      <c r="A4260" s="0" t="s">
        <v>12918</v>
      </c>
      <c r="B4260" s="0" t="s">
        <v>12919</v>
      </c>
      <c r="C4260" s="0" t="str">
        <f t="shared" si="66"/>
        <v>PGWestern Highlands</v>
      </c>
    </row>
    <row r="4261">
      <c r="A4261" s="0" t="s">
        <v>12920</v>
      </c>
      <c r="B4261" s="0" t="s">
        <v>1884</v>
      </c>
      <c r="C4261" s="0" t="str">
        <f t="shared" si="66"/>
        <v>PGWestern</v>
      </c>
    </row>
    <row r="4262">
      <c r="A4262" s="0" t="s">
        <v>12921</v>
      </c>
      <c r="B4262" s="0" t="s">
        <v>12922</v>
      </c>
      <c r="C4262" s="0" t="str">
        <f t="shared" si="66"/>
        <v>PGBougainville</v>
      </c>
    </row>
    <row r="4263">
      <c r="A4263" s="0" t="s">
        <v>12923</v>
      </c>
      <c r="B4263" s="0" t="s">
        <v>12924</v>
      </c>
      <c r="C4263" s="0" t="str">
        <f t="shared" si="66"/>
        <v>PHNational Capital Region</v>
      </c>
    </row>
    <row r="4264">
      <c r="A4264" s="0" t="s">
        <v>12923</v>
      </c>
      <c r="B4264" s="0" t="s">
        <v>12925</v>
      </c>
      <c r="C4264" s="0" t="str">
        <f t="shared" si="66"/>
        <v>PHPambansang Punong Rehiyon</v>
      </c>
    </row>
    <row r="4265">
      <c r="A4265" s="0" t="s">
        <v>12926</v>
      </c>
      <c r="B4265" s="0" t="s">
        <v>12927</v>
      </c>
      <c r="C4265" s="0" t="str">
        <f t="shared" si="66"/>
        <v>PHIlocos (Region I)</v>
      </c>
    </row>
    <row r="4266">
      <c r="A4266" s="0" t="s">
        <v>12926</v>
      </c>
      <c r="B4266" s="0" t="s">
        <v>12928</v>
      </c>
      <c r="C4266" s="0" t="str">
        <f t="shared" si="66"/>
        <v>PHRehiyon ng Iloko</v>
      </c>
    </row>
    <row r="4267">
      <c r="A4267" s="0" t="s">
        <v>12929</v>
      </c>
      <c r="B4267" s="0" t="s">
        <v>12930</v>
      </c>
      <c r="C4267" s="0" t="str">
        <f t="shared" si="66"/>
        <v>PHIlocos Norte</v>
      </c>
    </row>
    <row r="4268">
      <c r="A4268" s="0" t="s">
        <v>12929</v>
      </c>
      <c r="B4268" s="0" t="s">
        <v>12931</v>
      </c>
      <c r="C4268" s="0" t="str">
        <f t="shared" si="66"/>
        <v>PHHilagang Iloko</v>
      </c>
    </row>
    <row r="4269">
      <c r="A4269" s="0" t="s">
        <v>12932</v>
      </c>
      <c r="B4269" s="0" t="s">
        <v>12933</v>
      </c>
      <c r="C4269" s="0" t="str">
        <f t="shared" si="66"/>
        <v>PHIlocos Sur</v>
      </c>
    </row>
    <row r="4270">
      <c r="A4270" s="0" t="s">
        <v>12932</v>
      </c>
      <c r="B4270" s="0" t="s">
        <v>12934</v>
      </c>
      <c r="C4270" s="0" t="str">
        <f t="shared" si="66"/>
        <v>PHTimog Iloko</v>
      </c>
    </row>
    <row r="4271">
      <c r="A4271" s="0" t="s">
        <v>12935</v>
      </c>
      <c r="B4271" s="0" t="s">
        <v>12936</v>
      </c>
      <c r="C4271" s="0" t="str">
        <f t="shared" si="66"/>
        <v>PHLa Union</v>
      </c>
    </row>
    <row r="4272">
      <c r="A4272" s="0" t="s">
        <v>12935</v>
      </c>
      <c r="B4272" s="0" t="s">
        <v>12937</v>
      </c>
      <c r="C4272" s="0" t="str">
        <f t="shared" si="66"/>
        <v>PHLa Unyon</v>
      </c>
    </row>
    <row r="4273">
      <c r="A4273" s="0" t="s">
        <v>12938</v>
      </c>
      <c r="B4273" s="0" t="s">
        <v>12939</v>
      </c>
      <c r="C4273" s="0" t="str">
        <f t="shared" si="66"/>
        <v>PHPangasinan</v>
      </c>
    </row>
    <row r="4274">
      <c r="A4274" s="0" t="s">
        <v>12938</v>
      </c>
      <c r="B4274" s="0" t="s">
        <v>12939</v>
      </c>
      <c r="C4274" s="0" t="str">
        <f t="shared" si="66"/>
        <v>PHPangasinan</v>
      </c>
    </row>
    <row r="4275">
      <c r="A4275" s="0" t="s">
        <v>12940</v>
      </c>
      <c r="B4275" s="0" t="s">
        <v>12941</v>
      </c>
      <c r="C4275" s="0" t="str">
        <f t="shared" si="66"/>
        <v>PHCagayan Valley (Region II)</v>
      </c>
    </row>
    <row r="4276">
      <c r="A4276" s="0" t="s">
        <v>12940</v>
      </c>
      <c r="B4276" s="0" t="s">
        <v>12942</v>
      </c>
      <c r="C4276" s="0" t="str">
        <f t="shared" si="66"/>
        <v>PHRehiyon ng Lambak ng Kagayan</v>
      </c>
    </row>
    <row r="4277">
      <c r="A4277" s="0" t="s">
        <v>12943</v>
      </c>
      <c r="B4277" s="0" t="s">
        <v>12944</v>
      </c>
      <c r="C4277" s="0" t="str">
        <f t="shared" si="66"/>
        <v>PHBatanes</v>
      </c>
    </row>
    <row r="4278">
      <c r="A4278" s="0" t="s">
        <v>12943</v>
      </c>
      <c r="B4278" s="0" t="s">
        <v>12944</v>
      </c>
      <c r="C4278" s="0" t="str">
        <f t="shared" si="66"/>
        <v>PHBatanes</v>
      </c>
    </row>
    <row r="4279">
      <c r="A4279" s="0" t="s">
        <v>12945</v>
      </c>
      <c r="B4279" s="0" t="s">
        <v>12946</v>
      </c>
      <c r="C4279" s="0" t="str">
        <f t="shared" si="66"/>
        <v>PHCagayan</v>
      </c>
    </row>
    <row r="4280">
      <c r="A4280" s="0" t="s">
        <v>12945</v>
      </c>
      <c r="B4280" s="0" t="s">
        <v>12947</v>
      </c>
      <c r="C4280" s="0" t="str">
        <f t="shared" si="66"/>
        <v>PHKagayan</v>
      </c>
    </row>
    <row r="4281">
      <c r="A4281" s="0" t="s">
        <v>12948</v>
      </c>
      <c r="B4281" s="0" t="s">
        <v>12949</v>
      </c>
      <c r="C4281" s="0" t="str">
        <f t="shared" si="66"/>
        <v>PHIsabela</v>
      </c>
    </row>
    <row r="4282">
      <c r="A4282" s="0" t="s">
        <v>12948</v>
      </c>
      <c r="B4282" s="0" t="s">
        <v>12949</v>
      </c>
      <c r="C4282" s="0" t="str">
        <f t="shared" si="66"/>
        <v>PHIsabela</v>
      </c>
    </row>
    <row r="4283">
      <c r="A4283" s="0" t="s">
        <v>12950</v>
      </c>
      <c r="B4283" s="0" t="s">
        <v>12951</v>
      </c>
      <c r="C4283" s="0" t="str">
        <f t="shared" si="66"/>
        <v>PHNueva Vizcaya</v>
      </c>
    </row>
    <row r="4284">
      <c r="A4284" s="0" t="s">
        <v>12950</v>
      </c>
      <c r="B4284" s="0" t="s">
        <v>12952</v>
      </c>
      <c r="C4284" s="0" t="str">
        <f t="shared" si="66"/>
        <v>PHNuweva Biskaya</v>
      </c>
    </row>
    <row r="4285">
      <c r="A4285" s="0" t="s">
        <v>12953</v>
      </c>
      <c r="B4285" s="0" t="s">
        <v>12954</v>
      </c>
      <c r="C4285" s="0" t="str">
        <f t="shared" si="66"/>
        <v>PHQuirino</v>
      </c>
    </row>
    <row r="4286">
      <c r="A4286" s="0" t="s">
        <v>12953</v>
      </c>
      <c r="B4286" s="0" t="s">
        <v>12955</v>
      </c>
      <c r="C4286" s="0" t="str">
        <f t="shared" si="66"/>
        <v>PHKirino</v>
      </c>
    </row>
    <row r="4287">
      <c r="A4287" s="0" t="s">
        <v>12956</v>
      </c>
      <c r="B4287" s="0" t="s">
        <v>12957</v>
      </c>
      <c r="C4287" s="0" t="str">
        <f t="shared" si="66"/>
        <v>PHCentral Luzon (Region III)</v>
      </c>
    </row>
    <row r="4288">
      <c r="A4288" s="0" t="s">
        <v>12956</v>
      </c>
      <c r="B4288" s="0" t="s">
        <v>12958</v>
      </c>
      <c r="C4288" s="0" t="str">
        <f t="shared" si="66"/>
        <v>PHRehiyon ng Gitnang Luson</v>
      </c>
    </row>
    <row r="4289">
      <c r="A4289" s="0" t="s">
        <v>12959</v>
      </c>
      <c r="B4289" s="0" t="s">
        <v>12960</v>
      </c>
      <c r="C4289" s="0" t="str">
        <f t="shared" si="66"/>
        <v>PHAurora</v>
      </c>
    </row>
    <row r="4290">
      <c r="A4290" s="0" t="s">
        <v>12959</v>
      </c>
      <c r="B4290" s="0" t="s">
        <v>12960</v>
      </c>
      <c r="C4290" s="0" t="str">
        <f t="shared" si="66"/>
        <v>PHAurora</v>
      </c>
    </row>
    <row r="4291">
      <c r="A4291" s="0" t="s">
        <v>12961</v>
      </c>
      <c r="B4291" s="0" t="s">
        <v>12962</v>
      </c>
      <c r="C4291" s="0" t="str">
        <f ref="C4291:C4354" t="shared" si="67">LEFT(A4291,2)&amp;B4291</f>
        <v>PHBataan</v>
      </c>
    </row>
    <row r="4292">
      <c r="A4292" s="0" t="s">
        <v>12961</v>
      </c>
      <c r="B4292" s="0" t="s">
        <v>12962</v>
      </c>
      <c r="C4292" s="0" t="str">
        <f t="shared" si="67"/>
        <v>PHBataan</v>
      </c>
    </row>
    <row r="4293">
      <c r="A4293" s="0" t="s">
        <v>12963</v>
      </c>
      <c r="B4293" s="0" t="s">
        <v>1968</v>
      </c>
      <c r="C4293" s="0" t="str">
        <f t="shared" si="67"/>
        <v>PHBulacan</v>
      </c>
    </row>
    <row r="4294">
      <c r="A4294" s="0" t="s">
        <v>12963</v>
      </c>
      <c r="B4294" s="0" t="s">
        <v>12964</v>
      </c>
      <c r="C4294" s="0" t="str">
        <f t="shared" si="67"/>
        <v>PHBulakan</v>
      </c>
    </row>
    <row r="4295">
      <c r="A4295" s="0" t="s">
        <v>12965</v>
      </c>
      <c r="B4295" s="0" t="s">
        <v>12966</v>
      </c>
      <c r="C4295" s="0" t="str">
        <f t="shared" si="67"/>
        <v>PHNueva Ecija</v>
      </c>
    </row>
    <row r="4296">
      <c r="A4296" s="0" t="s">
        <v>12965</v>
      </c>
      <c r="B4296" s="0" t="s">
        <v>12967</v>
      </c>
      <c r="C4296" s="0" t="str">
        <f t="shared" si="67"/>
        <v>PHNuweva Esiha</v>
      </c>
    </row>
    <row r="4297">
      <c r="A4297" s="0" t="s">
        <v>12968</v>
      </c>
      <c r="B4297" s="0" t="s">
        <v>1966</v>
      </c>
      <c r="C4297" s="0" t="str">
        <f t="shared" si="67"/>
        <v>PHPampanga</v>
      </c>
    </row>
    <row r="4298">
      <c r="A4298" s="0" t="s">
        <v>12968</v>
      </c>
      <c r="B4298" s="0" t="s">
        <v>1966</v>
      </c>
      <c r="C4298" s="0" t="str">
        <f t="shared" si="67"/>
        <v>PHPampanga</v>
      </c>
    </row>
    <row r="4299">
      <c r="A4299" s="0" t="s">
        <v>12969</v>
      </c>
      <c r="B4299" s="0" t="s">
        <v>12970</v>
      </c>
      <c r="C4299" s="0" t="str">
        <f t="shared" si="67"/>
        <v>PHTarlac</v>
      </c>
    </row>
    <row r="4300">
      <c r="A4300" s="0" t="s">
        <v>12969</v>
      </c>
      <c r="B4300" s="0" t="s">
        <v>12971</v>
      </c>
      <c r="C4300" s="0" t="str">
        <f t="shared" si="67"/>
        <v>PHTarlak</v>
      </c>
    </row>
    <row r="4301">
      <c r="A4301" s="0" t="s">
        <v>12972</v>
      </c>
      <c r="B4301" s="0" t="s">
        <v>12973</v>
      </c>
      <c r="C4301" s="0" t="str">
        <f t="shared" si="67"/>
        <v>PHZambales</v>
      </c>
    </row>
    <row r="4302">
      <c r="A4302" s="0" t="s">
        <v>12972</v>
      </c>
      <c r="B4302" s="0" t="s">
        <v>12974</v>
      </c>
      <c r="C4302" s="0" t="str">
        <f t="shared" si="67"/>
        <v>PHSambales</v>
      </c>
    </row>
    <row r="4303">
      <c r="A4303" s="0" t="s">
        <v>12975</v>
      </c>
      <c r="B4303" s="0" t="s">
        <v>12976</v>
      </c>
      <c r="C4303" s="0" t="str">
        <f t="shared" si="67"/>
        <v>PHBicol (Region V)</v>
      </c>
    </row>
    <row r="4304">
      <c r="A4304" s="0" t="s">
        <v>12975</v>
      </c>
      <c r="B4304" s="0" t="s">
        <v>12977</v>
      </c>
      <c r="C4304" s="0" t="str">
        <f t="shared" si="67"/>
        <v>PHRehiyon ng Bikol</v>
      </c>
    </row>
    <row r="4305">
      <c r="A4305" s="0" t="s">
        <v>12978</v>
      </c>
      <c r="B4305" s="0" t="s">
        <v>12979</v>
      </c>
      <c r="C4305" s="0" t="str">
        <f t="shared" si="67"/>
        <v>PHAlbay</v>
      </c>
    </row>
    <row r="4306">
      <c r="A4306" s="0" t="s">
        <v>12978</v>
      </c>
      <c r="B4306" s="0" t="s">
        <v>12979</v>
      </c>
      <c r="C4306" s="0" t="str">
        <f t="shared" si="67"/>
        <v>PHAlbay</v>
      </c>
    </row>
    <row r="4307">
      <c r="A4307" s="0" t="s">
        <v>12980</v>
      </c>
      <c r="B4307" s="0" t="s">
        <v>12981</v>
      </c>
      <c r="C4307" s="0" t="str">
        <f t="shared" si="67"/>
        <v>PHCamarines Norte</v>
      </c>
    </row>
    <row r="4308">
      <c r="A4308" s="0" t="s">
        <v>12980</v>
      </c>
      <c r="B4308" s="0" t="s">
        <v>12982</v>
      </c>
      <c r="C4308" s="0" t="str">
        <f t="shared" si="67"/>
        <v>PHHilagang Kamarines</v>
      </c>
    </row>
    <row r="4309">
      <c r="A4309" s="0" t="s">
        <v>12983</v>
      </c>
      <c r="B4309" s="0" t="s">
        <v>12984</v>
      </c>
      <c r="C4309" s="0" t="str">
        <f t="shared" si="67"/>
        <v>PHCamarines Sur</v>
      </c>
    </row>
    <row r="4310">
      <c r="A4310" s="0" t="s">
        <v>12983</v>
      </c>
      <c r="B4310" s="0" t="s">
        <v>12985</v>
      </c>
      <c r="C4310" s="0" t="str">
        <f t="shared" si="67"/>
        <v>PHTimog Kamarines</v>
      </c>
    </row>
    <row r="4311">
      <c r="A4311" s="0" t="s">
        <v>12986</v>
      </c>
      <c r="B4311" s="0" t="s">
        <v>12987</v>
      </c>
      <c r="C4311" s="0" t="str">
        <f t="shared" si="67"/>
        <v>PHCatanduanes</v>
      </c>
    </row>
    <row r="4312">
      <c r="A4312" s="0" t="s">
        <v>12986</v>
      </c>
      <c r="B4312" s="0" t="s">
        <v>12988</v>
      </c>
      <c r="C4312" s="0" t="str">
        <f t="shared" si="67"/>
        <v>PHKatanduwanes</v>
      </c>
    </row>
    <row r="4313">
      <c r="A4313" s="0" t="s">
        <v>12989</v>
      </c>
      <c r="B4313" s="0" t="s">
        <v>12990</v>
      </c>
      <c r="C4313" s="0" t="str">
        <f t="shared" si="67"/>
        <v>PHMasbate</v>
      </c>
    </row>
    <row r="4314">
      <c r="A4314" s="0" t="s">
        <v>12989</v>
      </c>
      <c r="B4314" s="0" t="s">
        <v>12990</v>
      </c>
      <c r="C4314" s="0" t="str">
        <f t="shared" si="67"/>
        <v>PHMasbate</v>
      </c>
    </row>
    <row r="4315">
      <c r="A4315" s="0" t="s">
        <v>12991</v>
      </c>
      <c r="B4315" s="0" t="s">
        <v>12992</v>
      </c>
      <c r="C4315" s="0" t="str">
        <f t="shared" si="67"/>
        <v>PHSorsogon</v>
      </c>
    </row>
    <row r="4316">
      <c r="A4316" s="0" t="s">
        <v>12991</v>
      </c>
      <c r="B4316" s="0" t="s">
        <v>12992</v>
      </c>
      <c r="C4316" s="0" t="str">
        <f t="shared" si="67"/>
        <v>PHSorsogon</v>
      </c>
    </row>
    <row r="4317">
      <c r="A4317" s="0" t="s">
        <v>12993</v>
      </c>
      <c r="B4317" s="0" t="s">
        <v>12994</v>
      </c>
      <c r="C4317" s="0" t="str">
        <f t="shared" si="67"/>
        <v>PHWestern Visayas (Region VI)</v>
      </c>
    </row>
    <row r="4318">
      <c r="A4318" s="0" t="s">
        <v>12993</v>
      </c>
      <c r="B4318" s="0" t="s">
        <v>12995</v>
      </c>
      <c r="C4318" s="0" t="str">
        <f t="shared" si="67"/>
        <v>PHRehiyon ng Kanlurang Bisaya</v>
      </c>
    </row>
    <row r="4319">
      <c r="A4319" s="0" t="s">
        <v>12996</v>
      </c>
      <c r="B4319" s="0" t="s">
        <v>12997</v>
      </c>
      <c r="C4319" s="0" t="str">
        <f t="shared" si="67"/>
        <v>PHAklan</v>
      </c>
    </row>
    <row r="4320">
      <c r="A4320" s="0" t="s">
        <v>12996</v>
      </c>
      <c r="B4320" s="0" t="s">
        <v>12997</v>
      </c>
      <c r="C4320" s="0" t="str">
        <f t="shared" si="67"/>
        <v>PHAklan</v>
      </c>
    </row>
    <row r="4321">
      <c r="A4321" s="0" t="s">
        <v>12998</v>
      </c>
      <c r="B4321" s="0" t="s">
        <v>12999</v>
      </c>
      <c r="C4321" s="0" t="str">
        <f t="shared" si="67"/>
        <v>PHAntique</v>
      </c>
    </row>
    <row r="4322">
      <c r="A4322" s="0" t="s">
        <v>12998</v>
      </c>
      <c r="B4322" s="0" t="s">
        <v>13000</v>
      </c>
      <c r="C4322" s="0" t="str">
        <f t="shared" si="67"/>
        <v>PHAntike</v>
      </c>
    </row>
    <row r="4323">
      <c r="A4323" s="0" t="s">
        <v>13001</v>
      </c>
      <c r="B4323" s="0" t="s">
        <v>13002</v>
      </c>
      <c r="C4323" s="0" t="str">
        <f t="shared" si="67"/>
        <v>PHCapiz</v>
      </c>
    </row>
    <row r="4324">
      <c r="A4324" s="0" t="s">
        <v>13001</v>
      </c>
      <c r="B4324" s="0" t="s">
        <v>13003</v>
      </c>
      <c r="C4324" s="0" t="str">
        <f t="shared" si="67"/>
        <v>PHKapis</v>
      </c>
    </row>
    <row r="4325">
      <c r="A4325" s="0" t="s">
        <v>13004</v>
      </c>
      <c r="B4325" s="0" t="s">
        <v>13005</v>
      </c>
      <c r="C4325" s="0" t="str">
        <f t="shared" si="67"/>
        <v>PHGuimaras</v>
      </c>
    </row>
    <row r="4326">
      <c r="A4326" s="0" t="s">
        <v>13004</v>
      </c>
      <c r="B4326" s="0" t="s">
        <v>13006</v>
      </c>
      <c r="C4326" s="0" t="str">
        <f t="shared" si="67"/>
        <v>PHGimaras</v>
      </c>
    </row>
    <row r="4327">
      <c r="A4327" s="0" t="s">
        <v>13007</v>
      </c>
      <c r="B4327" s="0" t="s">
        <v>13008</v>
      </c>
      <c r="C4327" s="0" t="str">
        <f t="shared" si="67"/>
        <v>PHIloilo</v>
      </c>
    </row>
    <row r="4328">
      <c r="A4328" s="0" t="s">
        <v>13007</v>
      </c>
      <c r="B4328" s="0" t="s">
        <v>13008</v>
      </c>
      <c r="C4328" s="0" t="str">
        <f t="shared" si="67"/>
        <v>PHIloilo</v>
      </c>
    </row>
    <row r="4329">
      <c r="A4329" s="0" t="s">
        <v>13009</v>
      </c>
      <c r="B4329" s="0" t="s">
        <v>13010</v>
      </c>
      <c r="C4329" s="0" t="str">
        <f t="shared" si="67"/>
        <v>PHNegros Occidental</v>
      </c>
    </row>
    <row r="4330">
      <c r="A4330" s="0" t="s">
        <v>13009</v>
      </c>
      <c r="B4330" s="0" t="s">
        <v>13011</v>
      </c>
      <c r="C4330" s="0" t="str">
        <f t="shared" si="67"/>
        <v>PHKanlurang Negros</v>
      </c>
    </row>
    <row r="4331">
      <c r="A4331" s="0" t="s">
        <v>13012</v>
      </c>
      <c r="B4331" s="0" t="s">
        <v>13013</v>
      </c>
      <c r="C4331" s="0" t="str">
        <f t="shared" si="67"/>
        <v>PHCentral Visayas (Region VII)</v>
      </c>
    </row>
    <row r="4332">
      <c r="A4332" s="0" t="s">
        <v>13012</v>
      </c>
      <c r="B4332" s="0" t="s">
        <v>13014</v>
      </c>
      <c r="C4332" s="0" t="str">
        <f t="shared" si="67"/>
        <v>PHRehiyon ng Gitnang Bisaya</v>
      </c>
    </row>
    <row r="4333">
      <c r="A4333" s="0" t="s">
        <v>13015</v>
      </c>
      <c r="B4333" s="0" t="s">
        <v>13016</v>
      </c>
      <c r="C4333" s="0" t="str">
        <f t="shared" si="67"/>
        <v>PHBohol</v>
      </c>
    </row>
    <row r="4334">
      <c r="A4334" s="0" t="s">
        <v>13015</v>
      </c>
      <c r="B4334" s="0" t="s">
        <v>13016</v>
      </c>
      <c r="C4334" s="0" t="str">
        <f t="shared" si="67"/>
        <v>PHBohol</v>
      </c>
    </row>
    <row r="4335">
      <c r="A4335" s="0" t="s">
        <v>13017</v>
      </c>
      <c r="B4335" s="0" t="s">
        <v>13018</v>
      </c>
      <c r="C4335" s="0" t="str">
        <f t="shared" si="67"/>
        <v>PHCebu</v>
      </c>
    </row>
    <row r="4336">
      <c r="A4336" s="0" t="s">
        <v>13017</v>
      </c>
      <c r="B4336" s="0" t="s">
        <v>13019</v>
      </c>
      <c r="C4336" s="0" t="str">
        <f t="shared" si="67"/>
        <v>PHSebu</v>
      </c>
    </row>
    <row r="4337">
      <c r="A4337" s="0" t="s">
        <v>13020</v>
      </c>
      <c r="B4337" s="0" t="s">
        <v>13021</v>
      </c>
      <c r="C4337" s="0" t="str">
        <f t="shared" si="67"/>
        <v>PHNegros Oriental</v>
      </c>
    </row>
    <row r="4338">
      <c r="A4338" s="0" t="s">
        <v>13020</v>
      </c>
      <c r="B4338" s="0" t="s">
        <v>13022</v>
      </c>
      <c r="C4338" s="0" t="str">
        <f t="shared" si="67"/>
        <v>PHSilangang Negros</v>
      </c>
    </row>
    <row r="4339">
      <c r="A4339" s="0" t="s">
        <v>13023</v>
      </c>
      <c r="B4339" s="0" t="s">
        <v>13024</v>
      </c>
      <c r="C4339" s="0" t="str">
        <f t="shared" si="67"/>
        <v>PHSiquijor</v>
      </c>
    </row>
    <row r="4340">
      <c r="A4340" s="0" t="s">
        <v>13023</v>
      </c>
      <c r="B4340" s="0" t="s">
        <v>13025</v>
      </c>
      <c r="C4340" s="0" t="str">
        <f t="shared" si="67"/>
        <v>PHSikihor</v>
      </c>
    </row>
    <row r="4341">
      <c r="A4341" s="0" t="s">
        <v>13026</v>
      </c>
      <c r="B4341" s="0" t="s">
        <v>13027</v>
      </c>
      <c r="C4341" s="0" t="str">
        <f t="shared" si="67"/>
        <v>PHEastern Visayas (Region VIII)</v>
      </c>
    </row>
    <row r="4342">
      <c r="A4342" s="0" t="s">
        <v>13026</v>
      </c>
      <c r="B4342" s="0" t="s">
        <v>13028</v>
      </c>
      <c r="C4342" s="0" t="str">
        <f t="shared" si="67"/>
        <v>PHRehiyon ng Silangang Bisaya</v>
      </c>
    </row>
    <row r="4343">
      <c r="A4343" s="0" t="s">
        <v>13029</v>
      </c>
      <c r="B4343" s="0" t="s">
        <v>13030</v>
      </c>
      <c r="C4343" s="0" t="str">
        <f t="shared" si="67"/>
        <v>PHBiliran</v>
      </c>
    </row>
    <row r="4344">
      <c r="A4344" s="0" t="s">
        <v>13029</v>
      </c>
      <c r="B4344" s="0" t="s">
        <v>13030</v>
      </c>
      <c r="C4344" s="0" t="str">
        <f t="shared" si="67"/>
        <v>PHBiliran</v>
      </c>
    </row>
    <row r="4345">
      <c r="A4345" s="0" t="s">
        <v>13031</v>
      </c>
      <c r="B4345" s="0" t="s">
        <v>13032</v>
      </c>
      <c r="C4345" s="0" t="str">
        <f t="shared" si="67"/>
        <v>PHEastern Samar</v>
      </c>
    </row>
    <row r="4346">
      <c r="A4346" s="0" t="s">
        <v>13031</v>
      </c>
      <c r="B4346" s="0" t="s">
        <v>13033</v>
      </c>
      <c r="C4346" s="0" t="str">
        <f t="shared" si="67"/>
        <v>PHSilangang Samar</v>
      </c>
    </row>
    <row r="4347">
      <c r="A4347" s="0" t="s">
        <v>13034</v>
      </c>
      <c r="B4347" s="0" t="s">
        <v>13035</v>
      </c>
      <c r="C4347" s="0" t="str">
        <f t="shared" si="67"/>
        <v>PHLeyte</v>
      </c>
    </row>
    <row r="4348">
      <c r="A4348" s="0" t="s">
        <v>13034</v>
      </c>
      <c r="B4348" s="0" t="s">
        <v>13035</v>
      </c>
      <c r="C4348" s="0" t="str">
        <f t="shared" si="67"/>
        <v>PHLeyte</v>
      </c>
    </row>
    <row r="4349">
      <c r="A4349" s="0" t="s">
        <v>13036</v>
      </c>
      <c r="B4349" s="0" t="s">
        <v>13037</v>
      </c>
      <c r="C4349" s="0" t="str">
        <f t="shared" si="67"/>
        <v>PHNorthern Samar</v>
      </c>
    </row>
    <row r="4350">
      <c r="A4350" s="0" t="s">
        <v>13036</v>
      </c>
      <c r="B4350" s="0" t="s">
        <v>13038</v>
      </c>
      <c r="C4350" s="0" t="str">
        <f t="shared" si="67"/>
        <v>PHHilagang Samar</v>
      </c>
    </row>
    <row r="4351">
      <c r="A4351" s="0" t="s">
        <v>13039</v>
      </c>
      <c r="B4351" s="0" t="s">
        <v>13040</v>
      </c>
      <c r="C4351" s="0" t="str">
        <f t="shared" si="67"/>
        <v>PHSouthern Leyte</v>
      </c>
    </row>
    <row r="4352">
      <c r="A4352" s="0" t="s">
        <v>13039</v>
      </c>
      <c r="B4352" s="0" t="s">
        <v>13041</v>
      </c>
      <c r="C4352" s="0" t="str">
        <f t="shared" si="67"/>
        <v>PHKatimogang Leyte</v>
      </c>
    </row>
    <row r="4353">
      <c r="A4353" s="0" t="s">
        <v>13042</v>
      </c>
      <c r="B4353" s="0" t="s">
        <v>13043</v>
      </c>
      <c r="C4353" s="0" t="str">
        <f t="shared" si="67"/>
        <v>PHSamar</v>
      </c>
    </row>
    <row r="4354">
      <c r="A4354" s="0" t="s">
        <v>13042</v>
      </c>
      <c r="B4354" s="0" t="s">
        <v>13043</v>
      </c>
      <c r="C4354" s="0" t="str">
        <f t="shared" si="67"/>
        <v>PHSamar</v>
      </c>
    </row>
    <row r="4355">
      <c r="A4355" s="0" t="s">
        <v>13044</v>
      </c>
      <c r="B4355" s="0" t="s">
        <v>13045</v>
      </c>
      <c r="C4355" s="0" t="str">
        <f ref="C4355:C4418" t="shared" si="68">LEFT(A4355,2)&amp;B4355</f>
        <v>PHZamboanga Peninsula (Region IX)</v>
      </c>
    </row>
    <row r="4356">
      <c r="A4356" s="0" t="s">
        <v>13044</v>
      </c>
      <c r="B4356" s="0" t="s">
        <v>13046</v>
      </c>
      <c r="C4356" s="0" t="str">
        <f t="shared" si="68"/>
        <v>PHRehiyon ng Tangway ng Sambuwangga</v>
      </c>
    </row>
    <row r="4357">
      <c r="A4357" s="0" t="s">
        <v>13047</v>
      </c>
      <c r="B4357" s="0" t="s">
        <v>13048</v>
      </c>
      <c r="C4357" s="0" t="str">
        <f t="shared" si="68"/>
        <v>PHBasilan</v>
      </c>
    </row>
    <row r="4358">
      <c r="A4358" s="0" t="s">
        <v>13047</v>
      </c>
      <c r="B4358" s="0" t="s">
        <v>13048</v>
      </c>
      <c r="C4358" s="0" t="str">
        <f t="shared" si="68"/>
        <v>PHBasilan</v>
      </c>
    </row>
    <row r="4359">
      <c r="A4359" s="0" t="s">
        <v>13049</v>
      </c>
      <c r="B4359" s="0" t="s">
        <v>13050</v>
      </c>
      <c r="C4359" s="0" t="str">
        <f t="shared" si="68"/>
        <v>PHZamboanga del Norte</v>
      </c>
    </row>
    <row r="4360">
      <c r="A4360" s="0" t="s">
        <v>13049</v>
      </c>
      <c r="B4360" s="0" t="s">
        <v>13051</v>
      </c>
      <c r="C4360" s="0" t="str">
        <f t="shared" si="68"/>
        <v>PHHilagang Sambuwangga</v>
      </c>
    </row>
    <row r="4361">
      <c r="A4361" s="0" t="s">
        <v>13052</v>
      </c>
      <c r="B4361" s="0" t="s">
        <v>13053</v>
      </c>
      <c r="C4361" s="0" t="str">
        <f t="shared" si="68"/>
        <v>PHZamboanga del Sur</v>
      </c>
    </row>
    <row r="4362">
      <c r="A4362" s="0" t="s">
        <v>13052</v>
      </c>
      <c r="B4362" s="0" t="s">
        <v>13054</v>
      </c>
      <c r="C4362" s="0" t="str">
        <f t="shared" si="68"/>
        <v>PHTimog Sambuwangga</v>
      </c>
    </row>
    <row r="4363">
      <c r="A4363" s="0" t="s">
        <v>13055</v>
      </c>
      <c r="B4363" s="0" t="s">
        <v>13056</v>
      </c>
      <c r="C4363" s="0" t="str">
        <f t="shared" si="68"/>
        <v>PHZamboanga Sibugay</v>
      </c>
    </row>
    <row r="4364">
      <c r="A4364" s="0" t="s">
        <v>13055</v>
      </c>
      <c r="B4364" s="0" t="s">
        <v>13057</v>
      </c>
      <c r="C4364" s="0" t="str">
        <f t="shared" si="68"/>
        <v>PHSambuwangga Sibugay</v>
      </c>
    </row>
    <row r="4365">
      <c r="A4365" s="0" t="s">
        <v>13058</v>
      </c>
      <c r="B4365" s="0" t="s">
        <v>13059</v>
      </c>
      <c r="C4365" s="0" t="str">
        <f t="shared" si="68"/>
        <v>PHNorthern Mindanao (Region X)</v>
      </c>
    </row>
    <row r="4366">
      <c r="A4366" s="0" t="s">
        <v>13058</v>
      </c>
      <c r="B4366" s="0" t="s">
        <v>13060</v>
      </c>
      <c r="C4366" s="0" t="str">
        <f t="shared" si="68"/>
        <v>PHRehiyon ng Hilagang Mindanaw</v>
      </c>
    </row>
    <row r="4367">
      <c r="A4367" s="0" t="s">
        <v>13061</v>
      </c>
      <c r="B4367" s="0" t="s">
        <v>13062</v>
      </c>
      <c r="C4367" s="0" t="str">
        <f t="shared" si="68"/>
        <v>PHBukidnon</v>
      </c>
    </row>
    <row r="4368">
      <c r="A4368" s="0" t="s">
        <v>13061</v>
      </c>
      <c r="B4368" s="0" t="s">
        <v>13062</v>
      </c>
      <c r="C4368" s="0" t="str">
        <f t="shared" si="68"/>
        <v>PHBukidnon</v>
      </c>
    </row>
    <row r="4369">
      <c r="A4369" s="0" t="s">
        <v>13063</v>
      </c>
      <c r="B4369" s="0" t="s">
        <v>13064</v>
      </c>
      <c r="C4369" s="0" t="str">
        <f t="shared" si="68"/>
        <v>PHCamiguin</v>
      </c>
    </row>
    <row r="4370">
      <c r="A4370" s="0" t="s">
        <v>13063</v>
      </c>
      <c r="B4370" s="0" t="s">
        <v>13065</v>
      </c>
      <c r="C4370" s="0" t="str">
        <f t="shared" si="68"/>
        <v>PHKamigin</v>
      </c>
    </row>
    <row r="4371">
      <c r="A4371" s="0" t="s">
        <v>13066</v>
      </c>
      <c r="B4371" s="0" t="s">
        <v>13067</v>
      </c>
      <c r="C4371" s="0" t="str">
        <f t="shared" si="68"/>
        <v>PHMisamis Occidental</v>
      </c>
    </row>
    <row r="4372">
      <c r="A4372" s="0" t="s">
        <v>13066</v>
      </c>
      <c r="B4372" s="0" t="s">
        <v>13068</v>
      </c>
      <c r="C4372" s="0" t="str">
        <f t="shared" si="68"/>
        <v>PHKanlurang Misamis</v>
      </c>
    </row>
    <row r="4373">
      <c r="A4373" s="0" t="s">
        <v>13069</v>
      </c>
      <c r="B4373" s="0" t="s">
        <v>13070</v>
      </c>
      <c r="C4373" s="0" t="str">
        <f t="shared" si="68"/>
        <v>PHMisamis Oriental</v>
      </c>
    </row>
    <row r="4374">
      <c r="A4374" s="0" t="s">
        <v>13069</v>
      </c>
      <c r="B4374" s="0" t="s">
        <v>13071</v>
      </c>
      <c r="C4374" s="0" t="str">
        <f t="shared" si="68"/>
        <v>PHSilangang Misamis</v>
      </c>
    </row>
    <row r="4375">
      <c r="A4375" s="0" t="s">
        <v>13072</v>
      </c>
      <c r="B4375" s="0" t="s">
        <v>13073</v>
      </c>
      <c r="C4375" s="0" t="str">
        <f t="shared" si="68"/>
        <v>PHDavao (Region XI)</v>
      </c>
    </row>
    <row r="4376">
      <c r="A4376" s="0" t="s">
        <v>13072</v>
      </c>
      <c r="B4376" s="0" t="s">
        <v>13074</v>
      </c>
      <c r="C4376" s="0" t="str">
        <f t="shared" si="68"/>
        <v>PHRehiyon ng Dabaw</v>
      </c>
    </row>
    <row r="4377">
      <c r="A4377" s="0" t="s">
        <v>13075</v>
      </c>
      <c r="B4377" s="0" t="s">
        <v>13076</v>
      </c>
      <c r="C4377" s="0" t="str">
        <f t="shared" si="68"/>
        <v>PHCompostela Valley</v>
      </c>
    </row>
    <row r="4378">
      <c r="A4378" s="0" t="s">
        <v>13075</v>
      </c>
      <c r="B4378" s="0" t="s">
        <v>13077</v>
      </c>
      <c r="C4378" s="0" t="str">
        <f t="shared" si="68"/>
        <v>PHLambak ng Kompostela</v>
      </c>
    </row>
    <row r="4379">
      <c r="A4379" s="0" t="s">
        <v>13078</v>
      </c>
      <c r="B4379" s="0" t="s">
        <v>13079</v>
      </c>
      <c r="C4379" s="0" t="str">
        <f t="shared" si="68"/>
        <v>PHDavao Oriental</v>
      </c>
    </row>
    <row r="4380">
      <c r="A4380" s="0" t="s">
        <v>13078</v>
      </c>
      <c r="B4380" s="0" t="s">
        <v>13080</v>
      </c>
      <c r="C4380" s="0" t="str">
        <f t="shared" si="68"/>
        <v>PHSilangang Dabaw</v>
      </c>
    </row>
    <row r="4381">
      <c r="A4381" s="0" t="s">
        <v>13081</v>
      </c>
      <c r="B4381" s="0" t="s">
        <v>13082</v>
      </c>
      <c r="C4381" s="0" t="str">
        <f t="shared" si="68"/>
        <v>PHDavao del Sur</v>
      </c>
    </row>
    <row r="4382">
      <c r="A4382" s="0" t="s">
        <v>13081</v>
      </c>
      <c r="B4382" s="0" t="s">
        <v>13083</v>
      </c>
      <c r="C4382" s="0" t="str">
        <f t="shared" si="68"/>
        <v>PHTimog Dabaw</v>
      </c>
    </row>
    <row r="4383">
      <c r="A4383" s="0" t="s">
        <v>13084</v>
      </c>
      <c r="B4383" s="0" t="s">
        <v>13085</v>
      </c>
      <c r="C4383" s="0" t="str">
        <f t="shared" si="68"/>
        <v>PHDavao del Norte</v>
      </c>
    </row>
    <row r="4384">
      <c r="A4384" s="0" t="s">
        <v>13084</v>
      </c>
      <c r="B4384" s="0" t="s">
        <v>13086</v>
      </c>
      <c r="C4384" s="0" t="str">
        <f t="shared" si="68"/>
        <v>PHHilagang Dabaw</v>
      </c>
    </row>
    <row r="4385">
      <c r="A4385" s="0" t="s">
        <v>13087</v>
      </c>
      <c r="B4385" s="0" t="s">
        <v>13088</v>
      </c>
      <c r="C4385" s="0" t="str">
        <f t="shared" si="68"/>
        <v>PHDavao Occidental</v>
      </c>
    </row>
    <row r="4386">
      <c r="A4386" s="0" t="s">
        <v>13087</v>
      </c>
      <c r="B4386" s="0" t="s">
        <v>13089</v>
      </c>
      <c r="C4386" s="0" t="str">
        <f t="shared" si="68"/>
        <v>PHKanlurang Dabaw</v>
      </c>
    </row>
    <row r="4387">
      <c r="A4387" s="0" t="s">
        <v>13090</v>
      </c>
      <c r="B4387" s="0" t="s">
        <v>13091</v>
      </c>
      <c r="C4387" s="0" t="str">
        <f t="shared" si="68"/>
        <v>PHSarangani</v>
      </c>
    </row>
    <row r="4388">
      <c r="A4388" s="0" t="s">
        <v>13090</v>
      </c>
      <c r="B4388" s="0" t="s">
        <v>13091</v>
      </c>
      <c r="C4388" s="0" t="str">
        <f t="shared" si="68"/>
        <v>PHSarangani</v>
      </c>
    </row>
    <row r="4389">
      <c r="A4389" s="0" t="s">
        <v>13092</v>
      </c>
      <c r="B4389" s="0" t="s">
        <v>13093</v>
      </c>
      <c r="C4389" s="0" t="str">
        <f t="shared" si="68"/>
        <v>PHSouth Cotabato</v>
      </c>
    </row>
    <row r="4390">
      <c r="A4390" s="0" t="s">
        <v>13092</v>
      </c>
      <c r="B4390" s="0" t="s">
        <v>13094</v>
      </c>
      <c r="C4390" s="0" t="str">
        <f t="shared" si="68"/>
        <v>PHTimog Kotabato</v>
      </c>
    </row>
    <row r="4391">
      <c r="A4391" s="0" t="s">
        <v>13095</v>
      </c>
      <c r="B4391" s="0" t="s">
        <v>13096</v>
      </c>
      <c r="C4391" s="0" t="str">
        <f t="shared" si="68"/>
        <v>PHSoccsksargen (Region XII)</v>
      </c>
    </row>
    <row r="4392">
      <c r="A4392" s="0" t="s">
        <v>13095</v>
      </c>
      <c r="B4392" s="0" t="s">
        <v>13097</v>
      </c>
      <c r="C4392" s="0" t="str">
        <f t="shared" si="68"/>
        <v>PHRehiyon ng Soccsksargen</v>
      </c>
    </row>
    <row r="4393">
      <c r="A4393" s="0" t="s">
        <v>13098</v>
      </c>
      <c r="B4393" s="0" t="s">
        <v>13099</v>
      </c>
      <c r="C4393" s="0" t="str">
        <f t="shared" si="68"/>
        <v>PHLanao del Norte</v>
      </c>
    </row>
    <row r="4394">
      <c r="A4394" s="0" t="s">
        <v>13098</v>
      </c>
      <c r="B4394" s="0" t="s">
        <v>13100</v>
      </c>
      <c r="C4394" s="0" t="str">
        <f t="shared" si="68"/>
        <v>PHHilagang Lanaw</v>
      </c>
    </row>
    <row r="4395">
      <c r="A4395" s="0" t="s">
        <v>13101</v>
      </c>
      <c r="B4395" s="0" t="s">
        <v>13102</v>
      </c>
      <c r="C4395" s="0" t="str">
        <f t="shared" si="68"/>
        <v>PHCotabato</v>
      </c>
    </row>
    <row r="4396">
      <c r="A4396" s="0" t="s">
        <v>13101</v>
      </c>
      <c r="B4396" s="0" t="s">
        <v>13103</v>
      </c>
      <c r="C4396" s="0" t="str">
        <f t="shared" si="68"/>
        <v>PHKotabato</v>
      </c>
    </row>
    <row r="4397">
      <c r="A4397" s="0" t="s">
        <v>13104</v>
      </c>
      <c r="B4397" s="0" t="s">
        <v>13105</v>
      </c>
      <c r="C4397" s="0" t="str">
        <f t="shared" si="68"/>
        <v>PHSultan Kudarat</v>
      </c>
    </row>
    <row r="4398">
      <c r="A4398" s="0" t="s">
        <v>13104</v>
      </c>
      <c r="B4398" s="0" t="s">
        <v>13105</v>
      </c>
      <c r="C4398" s="0" t="str">
        <f t="shared" si="68"/>
        <v>PHSultan Kudarat</v>
      </c>
    </row>
    <row r="4399">
      <c r="A4399" s="0" t="s">
        <v>13106</v>
      </c>
      <c r="B4399" s="0" t="s">
        <v>13107</v>
      </c>
      <c r="C4399" s="0" t="str">
        <f t="shared" si="68"/>
        <v>PHCaraga (Region XIII)</v>
      </c>
    </row>
    <row r="4400">
      <c r="A4400" s="0" t="s">
        <v>13106</v>
      </c>
      <c r="B4400" s="0" t="s">
        <v>13108</v>
      </c>
      <c r="C4400" s="0" t="str">
        <f t="shared" si="68"/>
        <v>PHRehiyon ng Karaga</v>
      </c>
    </row>
    <row r="4401">
      <c r="A4401" s="0" t="s">
        <v>13109</v>
      </c>
      <c r="B4401" s="0" t="s">
        <v>13110</v>
      </c>
      <c r="C4401" s="0" t="str">
        <f t="shared" si="68"/>
        <v>PHAgusan del Norte</v>
      </c>
    </row>
    <row r="4402">
      <c r="A4402" s="0" t="s">
        <v>13109</v>
      </c>
      <c r="B4402" s="0" t="s">
        <v>13111</v>
      </c>
      <c r="C4402" s="0" t="str">
        <f t="shared" si="68"/>
        <v>PHHilagang Agusan</v>
      </c>
    </row>
    <row r="4403">
      <c r="A4403" s="0" t="s">
        <v>13112</v>
      </c>
      <c r="B4403" s="0" t="s">
        <v>13113</v>
      </c>
      <c r="C4403" s="0" t="str">
        <f t="shared" si="68"/>
        <v>PHAgusan del Sur</v>
      </c>
    </row>
    <row r="4404">
      <c r="A4404" s="0" t="s">
        <v>13112</v>
      </c>
      <c r="B4404" s="0" t="s">
        <v>13114</v>
      </c>
      <c r="C4404" s="0" t="str">
        <f t="shared" si="68"/>
        <v>PHTimog Agusan</v>
      </c>
    </row>
    <row r="4405">
      <c r="A4405" s="0" t="s">
        <v>13115</v>
      </c>
      <c r="B4405" s="0" t="s">
        <v>13116</v>
      </c>
      <c r="C4405" s="0" t="str">
        <f t="shared" si="68"/>
        <v>PHDinagat Islands</v>
      </c>
    </row>
    <row r="4406">
      <c r="A4406" s="0" t="s">
        <v>13115</v>
      </c>
      <c r="B4406" s="0" t="s">
        <v>13117</v>
      </c>
      <c r="C4406" s="0" t="str">
        <f t="shared" si="68"/>
        <v>PHPulo ng Dinagat</v>
      </c>
    </row>
    <row r="4407">
      <c r="A4407" s="0" t="s">
        <v>13118</v>
      </c>
      <c r="B4407" s="0" t="s">
        <v>13119</v>
      </c>
      <c r="C4407" s="0" t="str">
        <f t="shared" si="68"/>
        <v>PHSurigao del Norte</v>
      </c>
    </row>
    <row r="4408">
      <c r="A4408" s="0" t="s">
        <v>13118</v>
      </c>
      <c r="B4408" s="0" t="s">
        <v>13120</v>
      </c>
      <c r="C4408" s="0" t="str">
        <f t="shared" si="68"/>
        <v>PHHilagang Surigaw</v>
      </c>
    </row>
    <row r="4409">
      <c r="A4409" s="0" t="s">
        <v>13121</v>
      </c>
      <c r="B4409" s="0" t="s">
        <v>13122</v>
      </c>
      <c r="C4409" s="0" t="str">
        <f t="shared" si="68"/>
        <v>PHSurigao del Sur</v>
      </c>
    </row>
    <row r="4410">
      <c r="A4410" s="0" t="s">
        <v>13121</v>
      </c>
      <c r="B4410" s="0" t="s">
        <v>13123</v>
      </c>
      <c r="C4410" s="0" t="str">
        <f t="shared" si="68"/>
        <v>PHTimog Surigaw</v>
      </c>
    </row>
    <row r="4411">
      <c r="A4411" s="0" t="s">
        <v>13124</v>
      </c>
      <c r="B4411" s="0" t="s">
        <v>13125</v>
      </c>
      <c r="C4411" s="0" t="str">
        <f t="shared" si="68"/>
        <v>PHAutonomous Region in Muslim Mindanao (ARMM)</v>
      </c>
    </row>
    <row r="4412">
      <c r="A4412" s="0" t="s">
        <v>13124</v>
      </c>
      <c r="B4412" s="0" t="s">
        <v>13126</v>
      </c>
      <c r="C4412" s="0" t="str">
        <f t="shared" si="68"/>
        <v>PHNagsasariling Rehiyon ng Muslim sa Mindanaw</v>
      </c>
    </row>
    <row r="4413">
      <c r="A4413" s="0" t="s">
        <v>13127</v>
      </c>
      <c r="B4413" s="0" t="s">
        <v>13128</v>
      </c>
      <c r="C4413" s="0" t="str">
        <f t="shared" si="68"/>
        <v>PHLanao del Sur</v>
      </c>
    </row>
    <row r="4414">
      <c r="A4414" s="0" t="s">
        <v>13127</v>
      </c>
      <c r="B4414" s="0" t="s">
        <v>13129</v>
      </c>
      <c r="C4414" s="0" t="str">
        <f t="shared" si="68"/>
        <v>PHTimog Lanaw</v>
      </c>
    </row>
    <row r="4415">
      <c r="A4415" s="0" t="s">
        <v>13130</v>
      </c>
      <c r="B4415" s="0" t="s">
        <v>13131</v>
      </c>
      <c r="C4415" s="0" t="str">
        <f t="shared" si="68"/>
        <v>PHMaguindanao</v>
      </c>
    </row>
    <row r="4416">
      <c r="A4416" s="0" t="s">
        <v>13130</v>
      </c>
      <c r="B4416" s="0" t="s">
        <v>13132</v>
      </c>
      <c r="C4416" s="0" t="str">
        <f t="shared" si="68"/>
        <v>PHMagindanaw</v>
      </c>
    </row>
    <row r="4417">
      <c r="A4417" s="0" t="s">
        <v>13133</v>
      </c>
      <c r="B4417" s="0" t="s">
        <v>13134</v>
      </c>
      <c r="C4417" s="0" t="str">
        <f t="shared" si="68"/>
        <v>PHSulu</v>
      </c>
    </row>
    <row r="4418">
      <c r="A4418" s="0" t="s">
        <v>13133</v>
      </c>
      <c r="B4418" s="0" t="s">
        <v>13134</v>
      </c>
      <c r="C4418" s="0" t="str">
        <f t="shared" si="68"/>
        <v>PHSulu</v>
      </c>
    </row>
    <row r="4419">
      <c r="A4419" s="0" t="s">
        <v>13135</v>
      </c>
      <c r="B4419" s="0" t="s">
        <v>13136</v>
      </c>
      <c r="C4419" s="0" t="str">
        <f ref="C4419:C4482" t="shared" si="69">LEFT(A4419,2)&amp;B4419</f>
        <v>PHTawi-Tawi</v>
      </c>
    </row>
    <row r="4420">
      <c r="A4420" s="0" t="s">
        <v>13135</v>
      </c>
      <c r="B4420" s="0" t="s">
        <v>13136</v>
      </c>
      <c r="C4420" s="0" t="str">
        <f t="shared" si="69"/>
        <v>PHTawi-Tawi</v>
      </c>
    </row>
    <row r="4421">
      <c r="A4421" s="0" t="s">
        <v>13137</v>
      </c>
      <c r="B4421" s="0" t="s">
        <v>13138</v>
      </c>
      <c r="C4421" s="0" t="str">
        <f t="shared" si="69"/>
        <v>PHCordillera Administrative Region (CAR)</v>
      </c>
    </row>
    <row r="4422">
      <c r="A4422" s="0" t="s">
        <v>13137</v>
      </c>
      <c r="B4422" s="0" t="s">
        <v>13139</v>
      </c>
      <c r="C4422" s="0" t="str">
        <f t="shared" si="69"/>
        <v>PHRehiyon ng Administratibo ng Kordilyera</v>
      </c>
    </row>
    <row r="4423">
      <c r="A4423" s="0" t="s">
        <v>13140</v>
      </c>
      <c r="B4423" s="0" t="s">
        <v>13141</v>
      </c>
      <c r="C4423" s="0" t="str">
        <f t="shared" si="69"/>
        <v>PHAbra</v>
      </c>
    </row>
    <row r="4424">
      <c r="A4424" s="0" t="s">
        <v>13140</v>
      </c>
      <c r="B4424" s="0" t="s">
        <v>13141</v>
      </c>
      <c r="C4424" s="0" t="str">
        <f t="shared" si="69"/>
        <v>PHAbra</v>
      </c>
    </row>
    <row r="4425">
      <c r="A4425" s="0" t="s">
        <v>13142</v>
      </c>
      <c r="B4425" s="0" t="s">
        <v>13143</v>
      </c>
      <c r="C4425" s="0" t="str">
        <f t="shared" si="69"/>
        <v>PHApayao</v>
      </c>
    </row>
    <row r="4426">
      <c r="A4426" s="0" t="s">
        <v>13142</v>
      </c>
      <c r="B4426" s="0" t="s">
        <v>13144</v>
      </c>
      <c r="C4426" s="0" t="str">
        <f t="shared" si="69"/>
        <v>PHApayaw</v>
      </c>
    </row>
    <row r="4427">
      <c r="A4427" s="0" t="s">
        <v>13145</v>
      </c>
      <c r="B4427" s="0" t="s">
        <v>13146</v>
      </c>
      <c r="C4427" s="0" t="str">
        <f t="shared" si="69"/>
        <v>PHBenguet</v>
      </c>
    </row>
    <row r="4428">
      <c r="A4428" s="0" t="s">
        <v>13145</v>
      </c>
      <c r="B4428" s="0" t="s">
        <v>13147</v>
      </c>
      <c r="C4428" s="0" t="str">
        <f t="shared" si="69"/>
        <v>PHBenget</v>
      </c>
    </row>
    <row r="4429">
      <c r="A4429" s="0" t="s">
        <v>13148</v>
      </c>
      <c r="B4429" s="0" t="s">
        <v>13149</v>
      </c>
      <c r="C4429" s="0" t="str">
        <f t="shared" si="69"/>
        <v>PHIfugao</v>
      </c>
    </row>
    <row r="4430">
      <c r="A4430" s="0" t="s">
        <v>13148</v>
      </c>
      <c r="B4430" s="0" t="s">
        <v>13150</v>
      </c>
      <c r="C4430" s="0" t="str">
        <f t="shared" si="69"/>
        <v>PHIpugaw</v>
      </c>
    </row>
    <row r="4431">
      <c r="A4431" s="0" t="s">
        <v>13151</v>
      </c>
      <c r="B4431" s="0" t="s">
        <v>13152</v>
      </c>
      <c r="C4431" s="0" t="str">
        <f t="shared" si="69"/>
        <v>PHKalinga</v>
      </c>
    </row>
    <row r="4432">
      <c r="A4432" s="0" t="s">
        <v>13151</v>
      </c>
      <c r="B4432" s="0" t="s">
        <v>13152</v>
      </c>
      <c r="C4432" s="0" t="str">
        <f t="shared" si="69"/>
        <v>PHKalinga</v>
      </c>
    </row>
    <row r="4433">
      <c r="A4433" s="0" t="s">
        <v>13153</v>
      </c>
      <c r="B4433" s="0" t="s">
        <v>13154</v>
      </c>
      <c r="C4433" s="0" t="str">
        <f t="shared" si="69"/>
        <v>PHMountain Province</v>
      </c>
    </row>
    <row r="4434">
      <c r="A4434" s="0" t="s">
        <v>13153</v>
      </c>
      <c r="B4434" s="0" t="s">
        <v>13155</v>
      </c>
      <c r="C4434" s="0" t="str">
        <f t="shared" si="69"/>
        <v>PHLalawigang Bulubundukin</v>
      </c>
    </row>
    <row r="4435">
      <c r="A4435" s="0" t="s">
        <v>13156</v>
      </c>
      <c r="B4435" s="0" t="s">
        <v>13157</v>
      </c>
      <c r="C4435" s="0" t="str">
        <f t="shared" si="69"/>
        <v>PHCalabarzon (Region IV-A)</v>
      </c>
    </row>
    <row r="4436">
      <c r="A4436" s="0" t="s">
        <v>13156</v>
      </c>
      <c r="B4436" s="0" t="s">
        <v>13158</v>
      </c>
      <c r="C4436" s="0" t="str">
        <f t="shared" si="69"/>
        <v>PHRehiyon ng Calabarzon</v>
      </c>
    </row>
    <row r="4437">
      <c r="A4437" s="0" t="s">
        <v>13159</v>
      </c>
      <c r="B4437" s="0" t="s">
        <v>13160</v>
      </c>
      <c r="C4437" s="0" t="str">
        <f t="shared" si="69"/>
        <v>PHBatangas</v>
      </c>
    </row>
    <row r="4438">
      <c r="A4438" s="0" t="s">
        <v>13159</v>
      </c>
      <c r="B4438" s="0" t="s">
        <v>13160</v>
      </c>
      <c r="C4438" s="0" t="str">
        <f t="shared" si="69"/>
        <v>PHBatangas</v>
      </c>
    </row>
    <row r="4439">
      <c r="A4439" s="0" t="s">
        <v>13161</v>
      </c>
      <c r="B4439" s="0" t="s">
        <v>1809</v>
      </c>
      <c r="C4439" s="0" t="str">
        <f t="shared" si="69"/>
        <v>PHCavite</v>
      </c>
    </row>
    <row r="4440">
      <c r="A4440" s="0" t="s">
        <v>13161</v>
      </c>
      <c r="B4440" s="0" t="s">
        <v>13162</v>
      </c>
      <c r="C4440" s="0" t="str">
        <f t="shared" si="69"/>
        <v>PHKabite</v>
      </c>
    </row>
    <row r="4441">
      <c r="A4441" s="0" t="s">
        <v>13163</v>
      </c>
      <c r="B4441" s="0" t="s">
        <v>13164</v>
      </c>
      <c r="C4441" s="0" t="str">
        <f t="shared" si="69"/>
        <v>PHLaguna</v>
      </c>
    </row>
    <row r="4442">
      <c r="A4442" s="0" t="s">
        <v>13163</v>
      </c>
      <c r="B4442" s="0" t="s">
        <v>13164</v>
      </c>
      <c r="C4442" s="0" t="str">
        <f t="shared" si="69"/>
        <v>PHLaguna</v>
      </c>
    </row>
    <row r="4443">
      <c r="A4443" s="0" t="s">
        <v>13165</v>
      </c>
      <c r="B4443" s="0" t="s">
        <v>13166</v>
      </c>
      <c r="C4443" s="0" t="str">
        <f t="shared" si="69"/>
        <v>PHQuezon</v>
      </c>
    </row>
    <row r="4444">
      <c r="A4444" s="0" t="s">
        <v>13165</v>
      </c>
      <c r="B4444" s="0" t="s">
        <v>13167</v>
      </c>
      <c r="C4444" s="0" t="str">
        <f t="shared" si="69"/>
        <v>PHKeson</v>
      </c>
    </row>
    <row r="4445">
      <c r="A4445" s="0" t="s">
        <v>13168</v>
      </c>
      <c r="B4445" s="0" t="s">
        <v>1228</v>
      </c>
      <c r="C4445" s="0" t="str">
        <f t="shared" si="69"/>
        <v>PHRizal</v>
      </c>
    </row>
    <row r="4446">
      <c r="A4446" s="0" t="s">
        <v>13168</v>
      </c>
      <c r="B4446" s="0" t="s">
        <v>13169</v>
      </c>
      <c r="C4446" s="0" t="str">
        <f t="shared" si="69"/>
        <v>PHRisal</v>
      </c>
    </row>
    <row r="4447">
      <c r="A4447" s="0" t="s">
        <v>13170</v>
      </c>
      <c r="B4447" s="0" t="s">
        <v>13171</v>
      </c>
      <c r="C4447" s="0" t="str">
        <f t="shared" si="69"/>
        <v>PHMimaropa (Region IV-B)</v>
      </c>
    </row>
    <row r="4448">
      <c r="A4448" s="0" t="s">
        <v>13170</v>
      </c>
      <c r="B4448" s="0" t="s">
        <v>13172</v>
      </c>
      <c r="C4448" s="0" t="str">
        <f t="shared" si="69"/>
        <v>PHRehiyon ng Mimaropa</v>
      </c>
    </row>
    <row r="4449">
      <c r="A4449" s="0" t="s">
        <v>13173</v>
      </c>
      <c r="B4449" s="0" t="s">
        <v>13174</v>
      </c>
      <c r="C4449" s="0" t="str">
        <f t="shared" si="69"/>
        <v>PHMarinduque</v>
      </c>
    </row>
    <row r="4450">
      <c r="A4450" s="0" t="s">
        <v>13173</v>
      </c>
      <c r="B4450" s="0" t="s">
        <v>13175</v>
      </c>
      <c r="C4450" s="0" t="str">
        <f t="shared" si="69"/>
        <v>PHMarinduke</v>
      </c>
    </row>
    <row r="4451">
      <c r="A4451" s="0" t="s">
        <v>13176</v>
      </c>
      <c r="B4451" s="0" t="s">
        <v>13177</v>
      </c>
      <c r="C4451" s="0" t="str">
        <f t="shared" si="69"/>
        <v>PHMindoro Occidental</v>
      </c>
    </row>
    <row r="4452">
      <c r="A4452" s="0" t="s">
        <v>13176</v>
      </c>
      <c r="B4452" s="0" t="s">
        <v>13178</v>
      </c>
      <c r="C4452" s="0" t="str">
        <f t="shared" si="69"/>
        <v>PHKanlurang Mindoro</v>
      </c>
    </row>
    <row r="4453">
      <c r="A4453" s="0" t="s">
        <v>13179</v>
      </c>
      <c r="B4453" s="0" t="s">
        <v>13180</v>
      </c>
      <c r="C4453" s="0" t="str">
        <f t="shared" si="69"/>
        <v>PHMindoro Oriental</v>
      </c>
    </row>
    <row r="4454">
      <c r="A4454" s="0" t="s">
        <v>13179</v>
      </c>
      <c r="B4454" s="0" t="s">
        <v>13181</v>
      </c>
      <c r="C4454" s="0" t="str">
        <f t="shared" si="69"/>
        <v>PHSilangang Mindoro</v>
      </c>
    </row>
    <row r="4455">
      <c r="A4455" s="0" t="s">
        <v>13182</v>
      </c>
      <c r="B4455" s="0" t="s">
        <v>13183</v>
      </c>
      <c r="C4455" s="0" t="str">
        <f t="shared" si="69"/>
        <v>PHPalawan</v>
      </c>
    </row>
    <row r="4456">
      <c r="A4456" s="0" t="s">
        <v>13182</v>
      </c>
      <c r="B4456" s="0" t="s">
        <v>13183</v>
      </c>
      <c r="C4456" s="0" t="str">
        <f t="shared" si="69"/>
        <v>PHPalawan</v>
      </c>
    </row>
    <row r="4457">
      <c r="A4457" s="0" t="s">
        <v>13184</v>
      </c>
      <c r="B4457" s="0" t="s">
        <v>13185</v>
      </c>
      <c r="C4457" s="0" t="str">
        <f t="shared" si="69"/>
        <v>PHRomblon</v>
      </c>
    </row>
    <row r="4458">
      <c r="A4458" s="0" t="s">
        <v>13184</v>
      </c>
      <c r="B4458" s="0" t="s">
        <v>13185</v>
      </c>
      <c r="C4458" s="0" t="str">
        <f t="shared" si="69"/>
        <v>PHRomblon</v>
      </c>
    </row>
    <row r="4459">
      <c r="A4459" s="0" t="s">
        <v>13186</v>
      </c>
      <c r="B4459" s="0" t="s">
        <v>13187</v>
      </c>
      <c r="C4459" s="0" t="str">
        <f t="shared" si="69"/>
        <v>PKGilgit-Baltistan</v>
      </c>
    </row>
    <row r="4460">
      <c r="A4460" s="0" t="s">
        <v>13186</v>
      </c>
      <c r="B4460" s="0" t="s">
        <v>13188</v>
      </c>
      <c r="C4460" s="0" t="str">
        <f t="shared" si="69"/>
        <v>PKGilgit-Baltistān</v>
      </c>
    </row>
    <row r="4461">
      <c r="A4461" s="0" t="s">
        <v>13189</v>
      </c>
      <c r="B4461" s="0" t="s">
        <v>13190</v>
      </c>
      <c r="C4461" s="0" t="str">
        <f t="shared" si="69"/>
        <v>PKAzad Jammu and Kashmir</v>
      </c>
    </row>
    <row r="4462">
      <c r="A4462" s="0" t="s">
        <v>13189</v>
      </c>
      <c r="B4462" s="0" t="s">
        <v>13191</v>
      </c>
      <c r="C4462" s="0" t="str">
        <f t="shared" si="69"/>
        <v>PKĀzād Jammūñ o Kashmīr</v>
      </c>
    </row>
    <row r="4463">
      <c r="A4463" s="0" t="s">
        <v>13192</v>
      </c>
      <c r="B4463" s="0" t="s">
        <v>13193</v>
      </c>
      <c r="C4463" s="0" t="str">
        <f t="shared" si="69"/>
        <v>PKIslamabad</v>
      </c>
    </row>
    <row r="4464">
      <c r="A4464" s="0" t="s">
        <v>13192</v>
      </c>
      <c r="B4464" s="0" t="s">
        <v>13194</v>
      </c>
      <c r="C4464" s="0" t="str">
        <f t="shared" si="69"/>
        <v>PKIslāmābād</v>
      </c>
    </row>
    <row r="4465">
      <c r="A4465" s="0" t="s">
        <v>13195</v>
      </c>
      <c r="B4465" s="0" t="s">
        <v>13196</v>
      </c>
      <c r="C4465" s="0" t="str">
        <f t="shared" si="69"/>
        <v>PKBalochistan</v>
      </c>
    </row>
    <row r="4466">
      <c r="A4466" s="0" t="s">
        <v>13195</v>
      </c>
      <c r="B4466" s="0" t="s">
        <v>13197</v>
      </c>
      <c r="C4466" s="0" t="str">
        <f t="shared" si="69"/>
        <v>PKBalōchistān</v>
      </c>
    </row>
    <row r="4467">
      <c r="A4467" s="0" t="s">
        <v>13198</v>
      </c>
      <c r="B4467" s="0" t="s">
        <v>13199</v>
      </c>
      <c r="C4467" s="0" t="str">
        <f t="shared" si="69"/>
        <v>PKKhyber Pakhtunkhwa</v>
      </c>
    </row>
    <row r="4468">
      <c r="A4468" s="0" t="s">
        <v>13198</v>
      </c>
      <c r="B4468" s="0" t="s">
        <v>13200</v>
      </c>
      <c r="C4468" s="0" t="str">
        <f t="shared" si="69"/>
        <v>PKKhaībar Pakhtūnkhwā</v>
      </c>
    </row>
    <row r="4469">
      <c r="A4469" s="0" t="s">
        <v>13201</v>
      </c>
      <c r="B4469" s="0" t="s">
        <v>9644</v>
      </c>
      <c r="C4469" s="0" t="str">
        <f t="shared" si="69"/>
        <v>PKPunjab</v>
      </c>
    </row>
    <row r="4470">
      <c r="A4470" s="0" t="s">
        <v>13201</v>
      </c>
      <c r="B4470" s="0" t="s">
        <v>13202</v>
      </c>
      <c r="C4470" s="0" t="str">
        <f t="shared" si="69"/>
        <v>PKPanjāb</v>
      </c>
    </row>
    <row r="4471">
      <c r="A4471" s="0" t="s">
        <v>13203</v>
      </c>
      <c r="B4471" s="0" t="s">
        <v>13204</v>
      </c>
      <c r="C4471" s="0" t="str">
        <f t="shared" si="69"/>
        <v>PKSindh</v>
      </c>
    </row>
    <row r="4472">
      <c r="A4472" s="0" t="s">
        <v>13203</v>
      </c>
      <c r="B4472" s="0" t="s">
        <v>13204</v>
      </c>
      <c r="C4472" s="0" t="str">
        <f t="shared" si="69"/>
        <v>PKSindh</v>
      </c>
    </row>
    <row r="4473">
      <c r="A4473" s="0" t="s">
        <v>13205</v>
      </c>
      <c r="B4473" s="0" t="s">
        <v>1392</v>
      </c>
      <c r="C4473" s="0" t="str">
        <f t="shared" si="69"/>
        <v>PLDolnośląskie</v>
      </c>
    </row>
    <row r="4474">
      <c r="A4474" s="0" t="s">
        <v>13206</v>
      </c>
      <c r="B4474" s="0" t="s">
        <v>13207</v>
      </c>
      <c r="C4474" s="0" t="str">
        <f t="shared" si="69"/>
        <v>PLKujawsko-pomorskie</v>
      </c>
    </row>
    <row r="4475">
      <c r="A4475" s="0" t="s">
        <v>13208</v>
      </c>
      <c r="B4475" s="0" t="s">
        <v>13209</v>
      </c>
      <c r="C4475" s="0" t="str">
        <f t="shared" si="69"/>
        <v>PLLubelskie</v>
      </c>
    </row>
    <row r="4476">
      <c r="A4476" s="0" t="s">
        <v>13210</v>
      </c>
      <c r="B4476" s="0" t="s">
        <v>13211</v>
      </c>
      <c r="C4476" s="0" t="str">
        <f t="shared" si="69"/>
        <v>PLLubuskie</v>
      </c>
    </row>
    <row r="4477">
      <c r="A4477" s="0" t="s">
        <v>13212</v>
      </c>
      <c r="B4477" s="0" t="s">
        <v>13213</v>
      </c>
      <c r="C4477" s="0" t="str">
        <f t="shared" si="69"/>
        <v>PLŁódzkie</v>
      </c>
    </row>
    <row r="4478">
      <c r="A4478" s="0" t="s">
        <v>13214</v>
      </c>
      <c r="B4478" s="0" t="s">
        <v>13215</v>
      </c>
      <c r="C4478" s="0" t="str">
        <f t="shared" si="69"/>
        <v>PLMałopolskie</v>
      </c>
    </row>
    <row r="4479">
      <c r="A4479" s="0" t="s">
        <v>13216</v>
      </c>
      <c r="B4479" s="0" t="s">
        <v>13217</v>
      </c>
      <c r="C4479" s="0" t="str">
        <f t="shared" si="69"/>
        <v>PLMazowieckie</v>
      </c>
    </row>
    <row r="4480">
      <c r="A4480" s="0" t="s">
        <v>13218</v>
      </c>
      <c r="B4480" s="0" t="s">
        <v>13219</v>
      </c>
      <c r="C4480" s="0" t="str">
        <f t="shared" si="69"/>
        <v>PLOpolskie</v>
      </c>
    </row>
    <row r="4481">
      <c r="A4481" s="0" t="s">
        <v>13220</v>
      </c>
      <c r="B4481" s="0" t="s">
        <v>1754</v>
      </c>
      <c r="C4481" s="0" t="str">
        <f t="shared" si="69"/>
        <v>PLPodkarpackie</v>
      </c>
    </row>
    <row r="4482">
      <c r="A4482" s="0" t="s">
        <v>13221</v>
      </c>
      <c r="B4482" s="0" t="s">
        <v>13222</v>
      </c>
      <c r="C4482" s="0" t="str">
        <f t="shared" si="69"/>
        <v>PLPodlaskie</v>
      </c>
    </row>
    <row r="4483">
      <c r="A4483" s="0" t="s">
        <v>13223</v>
      </c>
      <c r="B4483" s="0" t="s">
        <v>13224</v>
      </c>
      <c r="C4483" s="0" t="str">
        <f ref="C4483:C4546" t="shared" si="70">LEFT(A4483,2)&amp;B4483</f>
        <v>PLPomorskie</v>
      </c>
    </row>
    <row r="4484">
      <c r="A4484" s="0" t="s">
        <v>13225</v>
      </c>
      <c r="B4484" s="0" t="s">
        <v>13226</v>
      </c>
      <c r="C4484" s="0" t="str">
        <f t="shared" si="70"/>
        <v>PLŚląskie</v>
      </c>
    </row>
    <row r="4485">
      <c r="A4485" s="0" t="s">
        <v>13227</v>
      </c>
      <c r="B4485" s="0" t="s">
        <v>13228</v>
      </c>
      <c r="C4485" s="0" t="str">
        <f t="shared" si="70"/>
        <v>PLŚwiętokrzyskie</v>
      </c>
    </row>
    <row r="4486">
      <c r="A4486" s="0" t="s">
        <v>13229</v>
      </c>
      <c r="B4486" s="0" t="s">
        <v>13230</v>
      </c>
      <c r="C4486" s="0" t="str">
        <f t="shared" si="70"/>
        <v>PLWarmińsko-mazurskie</v>
      </c>
    </row>
    <row r="4487">
      <c r="A4487" s="0" t="s">
        <v>13231</v>
      </c>
      <c r="B4487" s="0" t="s">
        <v>13232</v>
      </c>
      <c r="C4487" s="0" t="str">
        <f t="shared" si="70"/>
        <v>PLWielkopolskie</v>
      </c>
    </row>
    <row r="4488">
      <c r="A4488" s="0" t="s">
        <v>13233</v>
      </c>
      <c r="B4488" s="0" t="s">
        <v>13234</v>
      </c>
      <c r="C4488" s="0" t="str">
        <f t="shared" si="70"/>
        <v>PLZachodniopomorskie</v>
      </c>
    </row>
    <row r="4489">
      <c r="A4489" s="0" t="s">
        <v>13235</v>
      </c>
      <c r="B4489" s="0" t="s">
        <v>13236</v>
      </c>
      <c r="C4489" s="0" t="str">
        <f t="shared" si="70"/>
        <v>PSBayt Laḩm</v>
      </c>
    </row>
    <row r="4490">
      <c r="A4490" s="0" t="s">
        <v>13235</v>
      </c>
      <c r="B4490" s="0" t="s">
        <v>13237</v>
      </c>
      <c r="C4490" s="0" t="str">
        <f t="shared" si="70"/>
        <v>PSBethlehem</v>
      </c>
    </row>
    <row r="4491">
      <c r="A4491" s="0" t="s">
        <v>13238</v>
      </c>
      <c r="B4491" s="0" t="s">
        <v>13239</v>
      </c>
      <c r="C4491" s="0" t="str">
        <f t="shared" si="70"/>
        <v>PSDayr al Balaḩ</v>
      </c>
    </row>
    <row r="4492">
      <c r="A4492" s="0" t="s">
        <v>13238</v>
      </c>
      <c r="B4492" s="0" t="s">
        <v>13240</v>
      </c>
      <c r="C4492" s="0" t="str">
        <f t="shared" si="70"/>
        <v>PSDeir El Balah</v>
      </c>
    </row>
    <row r="4493">
      <c r="A4493" s="0" t="s">
        <v>13241</v>
      </c>
      <c r="B4493" s="0" t="s">
        <v>13242</v>
      </c>
      <c r="C4493" s="0" t="str">
        <f t="shared" si="70"/>
        <v>PSGhazzah</v>
      </c>
    </row>
    <row r="4494">
      <c r="A4494" s="0" t="s">
        <v>13241</v>
      </c>
      <c r="B4494" s="0" t="s">
        <v>12396</v>
      </c>
      <c r="C4494" s="0" t="str">
        <f t="shared" si="70"/>
        <v>PSGaza</v>
      </c>
    </row>
    <row r="4495">
      <c r="A4495" s="0" t="s">
        <v>13243</v>
      </c>
      <c r="B4495" s="0" t="s">
        <v>13244</v>
      </c>
      <c r="C4495" s="0" t="str">
        <f t="shared" si="70"/>
        <v>PSAl Khalīl</v>
      </c>
    </row>
    <row r="4496">
      <c r="A4496" s="0" t="s">
        <v>13243</v>
      </c>
      <c r="B4496" s="0" t="s">
        <v>13245</v>
      </c>
      <c r="C4496" s="0" t="str">
        <f t="shared" si="70"/>
        <v>PSHebron</v>
      </c>
    </row>
    <row r="4497">
      <c r="A4497" s="0" t="s">
        <v>13246</v>
      </c>
      <c r="B4497" s="0" t="s">
        <v>9587</v>
      </c>
      <c r="C4497" s="0" t="str">
        <f t="shared" si="70"/>
        <v>PSAl Quds</v>
      </c>
    </row>
    <row r="4498">
      <c r="A4498" s="0" t="s">
        <v>13246</v>
      </c>
      <c r="B4498" s="0" t="s">
        <v>13247</v>
      </c>
      <c r="C4498" s="0" t="str">
        <f t="shared" si="70"/>
        <v>PSJerusalem</v>
      </c>
    </row>
    <row r="4499">
      <c r="A4499" s="0" t="s">
        <v>13248</v>
      </c>
      <c r="B4499" s="0" t="s">
        <v>13249</v>
      </c>
      <c r="C4499" s="0" t="str">
        <f t="shared" si="70"/>
        <v>PSJanīn</v>
      </c>
    </row>
    <row r="4500">
      <c r="A4500" s="0" t="s">
        <v>13248</v>
      </c>
      <c r="B4500" s="0" t="s">
        <v>13250</v>
      </c>
      <c r="C4500" s="0" t="str">
        <f t="shared" si="70"/>
        <v>PSJenin</v>
      </c>
    </row>
    <row r="4501">
      <c r="A4501" s="0" t="s">
        <v>13251</v>
      </c>
      <c r="B4501" s="0" t="s">
        <v>13252</v>
      </c>
      <c r="C4501" s="0" t="str">
        <f t="shared" si="70"/>
        <v>PSArīḩā wal Aghwār</v>
      </c>
    </row>
    <row r="4502">
      <c r="A4502" s="0" t="s">
        <v>13251</v>
      </c>
      <c r="B4502" s="0" t="s">
        <v>13253</v>
      </c>
      <c r="C4502" s="0" t="str">
        <f t="shared" si="70"/>
        <v>PSJericho and Al Aghwar</v>
      </c>
    </row>
    <row r="4503">
      <c r="A4503" s="0" t="s">
        <v>13254</v>
      </c>
      <c r="B4503" s="0" t="s">
        <v>13255</v>
      </c>
      <c r="C4503" s="0" t="str">
        <f t="shared" si="70"/>
        <v>PSKhān Yūnis</v>
      </c>
    </row>
    <row r="4504">
      <c r="A4504" s="0" t="s">
        <v>13254</v>
      </c>
      <c r="B4504" s="0" t="s">
        <v>13256</v>
      </c>
      <c r="C4504" s="0" t="str">
        <f t="shared" si="70"/>
        <v>PSKhan Yunis</v>
      </c>
    </row>
    <row r="4505">
      <c r="A4505" s="0" t="s">
        <v>13257</v>
      </c>
      <c r="B4505" s="0" t="s">
        <v>13258</v>
      </c>
      <c r="C4505" s="0" t="str">
        <f t="shared" si="70"/>
        <v>PSNāblus</v>
      </c>
    </row>
    <row r="4506">
      <c r="A4506" s="0" t="s">
        <v>13257</v>
      </c>
      <c r="B4506" s="0" t="s">
        <v>13259</v>
      </c>
      <c r="C4506" s="0" t="str">
        <f t="shared" si="70"/>
        <v>PSNablus</v>
      </c>
    </row>
    <row r="4507">
      <c r="A4507" s="0" t="s">
        <v>13260</v>
      </c>
      <c r="B4507" s="0" t="s">
        <v>13261</v>
      </c>
      <c r="C4507" s="0" t="str">
        <f t="shared" si="70"/>
        <v>PSShamāl Ghazzah</v>
      </c>
    </row>
    <row r="4508">
      <c r="A4508" s="0" t="s">
        <v>13260</v>
      </c>
      <c r="B4508" s="0" t="s">
        <v>13262</v>
      </c>
      <c r="C4508" s="0" t="str">
        <f t="shared" si="70"/>
        <v>PSNorth Gaza</v>
      </c>
    </row>
    <row r="4509">
      <c r="A4509" s="0" t="s">
        <v>13263</v>
      </c>
      <c r="B4509" s="0" t="s">
        <v>13264</v>
      </c>
      <c r="C4509" s="0" t="str">
        <f t="shared" si="70"/>
        <v>PSQalqīlyah</v>
      </c>
    </row>
    <row r="4510">
      <c r="A4510" s="0" t="s">
        <v>13263</v>
      </c>
      <c r="B4510" s="0" t="s">
        <v>13265</v>
      </c>
      <c r="C4510" s="0" t="str">
        <f t="shared" si="70"/>
        <v>PSQalqilya</v>
      </c>
    </row>
    <row r="4511">
      <c r="A4511" s="0" t="s">
        <v>13266</v>
      </c>
      <c r="B4511" s="0" t="s">
        <v>13267</v>
      </c>
      <c r="C4511" s="0" t="str">
        <f t="shared" si="70"/>
        <v>PSRām Allāh wal Bīrah</v>
      </c>
    </row>
    <row r="4512">
      <c r="A4512" s="0" t="s">
        <v>13266</v>
      </c>
      <c r="B4512" s="0" t="s">
        <v>13268</v>
      </c>
      <c r="C4512" s="0" t="str">
        <f t="shared" si="70"/>
        <v>PSRamallah</v>
      </c>
    </row>
    <row r="4513">
      <c r="A4513" s="0" t="s">
        <v>13269</v>
      </c>
      <c r="B4513" s="0" t="s">
        <v>13270</v>
      </c>
      <c r="C4513" s="0" t="str">
        <f t="shared" si="70"/>
        <v>PSRafaḩ</v>
      </c>
    </row>
    <row r="4514">
      <c r="A4514" s="0" t="s">
        <v>13269</v>
      </c>
      <c r="B4514" s="0" t="s">
        <v>13271</v>
      </c>
      <c r="C4514" s="0" t="str">
        <f t="shared" si="70"/>
        <v>PSRafah</v>
      </c>
    </row>
    <row r="4515">
      <c r="A4515" s="0" t="s">
        <v>13272</v>
      </c>
      <c r="B4515" s="0" t="s">
        <v>13273</v>
      </c>
      <c r="C4515" s="0" t="str">
        <f t="shared" si="70"/>
        <v>PSSalfīt</v>
      </c>
    </row>
    <row r="4516">
      <c r="A4516" s="0" t="s">
        <v>13272</v>
      </c>
      <c r="B4516" s="0" t="s">
        <v>13274</v>
      </c>
      <c r="C4516" s="0" t="str">
        <f t="shared" si="70"/>
        <v>PSSalfit</v>
      </c>
    </row>
    <row r="4517">
      <c r="A4517" s="0" t="s">
        <v>13275</v>
      </c>
      <c r="B4517" s="0" t="s">
        <v>13276</v>
      </c>
      <c r="C4517" s="0" t="str">
        <f t="shared" si="70"/>
        <v>PSŢūbās</v>
      </c>
    </row>
    <row r="4518">
      <c r="A4518" s="0" t="s">
        <v>13275</v>
      </c>
      <c r="B4518" s="0" t="s">
        <v>13277</v>
      </c>
      <c r="C4518" s="0" t="str">
        <f t="shared" si="70"/>
        <v>PSTubas</v>
      </c>
    </row>
    <row r="4519">
      <c r="A4519" s="0" t="s">
        <v>13278</v>
      </c>
      <c r="B4519" s="0" t="s">
        <v>13279</v>
      </c>
      <c r="C4519" s="0" t="str">
        <f t="shared" si="70"/>
        <v>PSŢūlkarm</v>
      </c>
    </row>
    <row r="4520">
      <c r="A4520" s="0" t="s">
        <v>13278</v>
      </c>
      <c r="B4520" s="0" t="s">
        <v>13280</v>
      </c>
      <c r="C4520" s="0" t="str">
        <f t="shared" si="70"/>
        <v>PSTulkarm</v>
      </c>
    </row>
    <row r="4521">
      <c r="A4521" s="0" t="s">
        <v>13281</v>
      </c>
      <c r="B4521" s="0" t="s">
        <v>13282</v>
      </c>
      <c r="C4521" s="0" t="str">
        <f t="shared" si="70"/>
        <v>PTRegião Autónoma dos Açores</v>
      </c>
    </row>
    <row r="4522">
      <c r="A4522" s="0" t="s">
        <v>13283</v>
      </c>
      <c r="B4522" s="0" t="s">
        <v>13284</v>
      </c>
      <c r="C4522" s="0" t="str">
        <f t="shared" si="70"/>
        <v>PTRegião Autónoma da Madeira</v>
      </c>
    </row>
    <row r="4523">
      <c r="A4523" s="0" t="s">
        <v>13285</v>
      </c>
      <c r="B4523" s="0" t="s">
        <v>13286</v>
      </c>
      <c r="C4523" s="0" t="str">
        <f t="shared" si="70"/>
        <v>PTAveiro</v>
      </c>
    </row>
    <row r="4524">
      <c r="A4524" s="0" t="s">
        <v>13287</v>
      </c>
      <c r="B4524" s="0" t="s">
        <v>13288</v>
      </c>
      <c r="C4524" s="0" t="str">
        <f t="shared" si="70"/>
        <v>PTBeja</v>
      </c>
    </row>
    <row r="4525">
      <c r="A4525" s="0" t="s">
        <v>13289</v>
      </c>
      <c r="B4525" s="0" t="s">
        <v>13290</v>
      </c>
      <c r="C4525" s="0" t="str">
        <f t="shared" si="70"/>
        <v>PTBraga</v>
      </c>
    </row>
    <row r="4526">
      <c r="A4526" s="0" t="s">
        <v>13291</v>
      </c>
      <c r="B4526" s="0" t="s">
        <v>13292</v>
      </c>
      <c r="C4526" s="0" t="str">
        <f t="shared" si="70"/>
        <v>PTBragança</v>
      </c>
    </row>
    <row r="4527">
      <c r="A4527" s="0" t="s">
        <v>13293</v>
      </c>
      <c r="B4527" s="0" t="s">
        <v>13294</v>
      </c>
      <c r="C4527" s="0" t="str">
        <f t="shared" si="70"/>
        <v>PTCastelo Branco</v>
      </c>
    </row>
    <row r="4528">
      <c r="A4528" s="0" t="s">
        <v>13295</v>
      </c>
      <c r="B4528" s="0" t="s">
        <v>13296</v>
      </c>
      <c r="C4528" s="0" t="str">
        <f t="shared" si="70"/>
        <v>PTCoimbra</v>
      </c>
    </row>
    <row r="4529">
      <c r="A4529" s="0" t="s">
        <v>13297</v>
      </c>
      <c r="B4529" s="0" t="s">
        <v>13298</v>
      </c>
      <c r="C4529" s="0" t="str">
        <f t="shared" si="70"/>
        <v>PTÉvora</v>
      </c>
    </row>
    <row r="4530">
      <c r="A4530" s="0" t="s">
        <v>13299</v>
      </c>
      <c r="B4530" s="0" t="s">
        <v>13300</v>
      </c>
      <c r="C4530" s="0" t="str">
        <f t="shared" si="70"/>
        <v>PTFaro</v>
      </c>
    </row>
    <row r="4531">
      <c r="A4531" s="0" t="s">
        <v>13301</v>
      </c>
      <c r="B4531" s="0" t="s">
        <v>13302</v>
      </c>
      <c r="C4531" s="0" t="str">
        <f t="shared" si="70"/>
        <v>PTGuarda</v>
      </c>
    </row>
    <row r="4532">
      <c r="A4532" s="0" t="s">
        <v>13303</v>
      </c>
      <c r="B4532" s="0" t="s">
        <v>13304</v>
      </c>
      <c r="C4532" s="0" t="str">
        <f t="shared" si="70"/>
        <v>PTLeiria</v>
      </c>
    </row>
    <row r="4533">
      <c r="A4533" s="0" t="s">
        <v>13305</v>
      </c>
      <c r="B4533" s="0" t="s">
        <v>13306</v>
      </c>
      <c r="C4533" s="0" t="str">
        <f t="shared" si="70"/>
        <v>PTLisboa</v>
      </c>
    </row>
    <row r="4534">
      <c r="A4534" s="0" t="s">
        <v>13307</v>
      </c>
      <c r="B4534" s="0" t="s">
        <v>13308</v>
      </c>
      <c r="C4534" s="0" t="str">
        <f t="shared" si="70"/>
        <v>PTPortalegre</v>
      </c>
    </row>
    <row r="4535">
      <c r="A4535" s="0" t="s">
        <v>13309</v>
      </c>
      <c r="B4535" s="0" t="s">
        <v>1178</v>
      </c>
      <c r="C4535" s="0" t="str">
        <f t="shared" si="70"/>
        <v>PTPorto</v>
      </c>
    </row>
    <row r="4536">
      <c r="A4536" s="0" t="s">
        <v>13310</v>
      </c>
      <c r="B4536" s="0" t="s">
        <v>13311</v>
      </c>
      <c r="C4536" s="0" t="str">
        <f t="shared" si="70"/>
        <v>PTSantarém</v>
      </c>
    </row>
    <row r="4537">
      <c r="A4537" s="0" t="s">
        <v>13312</v>
      </c>
      <c r="B4537" s="0" t="s">
        <v>13313</v>
      </c>
      <c r="C4537" s="0" t="str">
        <f t="shared" si="70"/>
        <v>PTSetúbal</v>
      </c>
    </row>
    <row r="4538">
      <c r="A4538" s="0" t="s">
        <v>13314</v>
      </c>
      <c r="B4538" s="0" t="s">
        <v>13315</v>
      </c>
      <c r="C4538" s="0" t="str">
        <f t="shared" si="70"/>
        <v>PTViana do Castelo</v>
      </c>
    </row>
    <row r="4539">
      <c r="A4539" s="0" t="s">
        <v>13316</v>
      </c>
      <c r="B4539" s="0" t="s">
        <v>13317</v>
      </c>
      <c r="C4539" s="0" t="str">
        <f t="shared" si="70"/>
        <v>PTVila Real</v>
      </c>
    </row>
    <row r="4540">
      <c r="A4540" s="0" t="s">
        <v>13318</v>
      </c>
      <c r="B4540" s="0" t="s">
        <v>13319</v>
      </c>
      <c r="C4540" s="0" t="str">
        <f t="shared" si="70"/>
        <v>PTViseu</v>
      </c>
    </row>
    <row r="4541">
      <c r="A4541" s="0" t="s">
        <v>13320</v>
      </c>
      <c r="B4541" s="0" t="s">
        <v>13321</v>
      </c>
      <c r="C4541" s="0" t="str">
        <f t="shared" si="70"/>
        <v>PWAimeliik</v>
      </c>
    </row>
    <row r="4542">
      <c r="A4542" s="0" t="s">
        <v>13320</v>
      </c>
      <c r="B4542" s="0" t="s">
        <v>13321</v>
      </c>
      <c r="C4542" s="0" t="str">
        <f t="shared" si="70"/>
        <v>PWAimeliik</v>
      </c>
    </row>
    <row r="4543">
      <c r="A4543" s="0" t="s">
        <v>13322</v>
      </c>
      <c r="B4543" s="0" t="s">
        <v>13323</v>
      </c>
      <c r="C4543" s="0" t="str">
        <f t="shared" si="70"/>
        <v>PWAirai</v>
      </c>
    </row>
    <row r="4544">
      <c r="A4544" s="0" t="s">
        <v>13322</v>
      </c>
      <c r="B4544" s="0" t="s">
        <v>13323</v>
      </c>
      <c r="C4544" s="0" t="str">
        <f t="shared" si="70"/>
        <v>PWAirai</v>
      </c>
    </row>
    <row r="4545">
      <c r="A4545" s="0" t="s">
        <v>13324</v>
      </c>
      <c r="B4545" s="0" t="s">
        <v>13325</v>
      </c>
      <c r="C4545" s="0" t="str">
        <f t="shared" si="70"/>
        <v>PWAngaur</v>
      </c>
    </row>
    <row r="4546">
      <c r="A4546" s="0" t="s">
        <v>13324</v>
      </c>
      <c r="B4546" s="0" t="s">
        <v>13325</v>
      </c>
      <c r="C4546" s="0" t="str">
        <f t="shared" si="70"/>
        <v>PWAngaur</v>
      </c>
    </row>
    <row r="4547">
      <c r="A4547" s="0" t="s">
        <v>13326</v>
      </c>
      <c r="B4547" s="0" t="s">
        <v>13327</v>
      </c>
      <c r="C4547" s="0" t="str">
        <f ref="C4547:C4610" t="shared" si="71">LEFT(A4547,2)&amp;B4547</f>
        <v>PWHatohobei</v>
      </c>
    </row>
    <row r="4548">
      <c r="A4548" s="0" t="s">
        <v>13326</v>
      </c>
      <c r="B4548" s="0" t="s">
        <v>13327</v>
      </c>
      <c r="C4548" s="0" t="str">
        <f t="shared" si="71"/>
        <v>PWHatohobei</v>
      </c>
    </row>
    <row r="4549">
      <c r="A4549" s="0" t="s">
        <v>13328</v>
      </c>
      <c r="B4549" s="0" t="s">
        <v>13329</v>
      </c>
      <c r="C4549" s="0" t="str">
        <f t="shared" si="71"/>
        <v>PWKayangel</v>
      </c>
    </row>
    <row r="4550">
      <c r="A4550" s="0" t="s">
        <v>13328</v>
      </c>
      <c r="B4550" s="0" t="s">
        <v>13329</v>
      </c>
      <c r="C4550" s="0" t="str">
        <f t="shared" si="71"/>
        <v>PWKayangel</v>
      </c>
    </row>
    <row r="4551">
      <c r="A4551" s="0" t="s">
        <v>13330</v>
      </c>
      <c r="B4551" s="0" t="s">
        <v>13331</v>
      </c>
      <c r="C4551" s="0" t="str">
        <f t="shared" si="71"/>
        <v>PWKoror</v>
      </c>
    </row>
    <row r="4552">
      <c r="A4552" s="0" t="s">
        <v>13330</v>
      </c>
      <c r="B4552" s="0" t="s">
        <v>13331</v>
      </c>
      <c r="C4552" s="0" t="str">
        <f t="shared" si="71"/>
        <v>PWKoror</v>
      </c>
    </row>
    <row r="4553">
      <c r="A4553" s="0" t="s">
        <v>13332</v>
      </c>
      <c r="B4553" s="0" t="s">
        <v>13333</v>
      </c>
      <c r="C4553" s="0" t="str">
        <f t="shared" si="71"/>
        <v>PWMelekeok</v>
      </c>
    </row>
    <row r="4554">
      <c r="A4554" s="0" t="s">
        <v>13332</v>
      </c>
      <c r="B4554" s="0" t="s">
        <v>13333</v>
      </c>
      <c r="C4554" s="0" t="str">
        <f t="shared" si="71"/>
        <v>PWMelekeok</v>
      </c>
    </row>
    <row r="4555">
      <c r="A4555" s="0" t="s">
        <v>13334</v>
      </c>
      <c r="B4555" s="0" t="s">
        <v>13335</v>
      </c>
      <c r="C4555" s="0" t="str">
        <f t="shared" si="71"/>
        <v>PWNgaraard</v>
      </c>
    </row>
    <row r="4556">
      <c r="A4556" s="0" t="s">
        <v>13334</v>
      </c>
      <c r="B4556" s="0" t="s">
        <v>13335</v>
      </c>
      <c r="C4556" s="0" t="str">
        <f t="shared" si="71"/>
        <v>PWNgaraard</v>
      </c>
    </row>
    <row r="4557">
      <c r="A4557" s="0" t="s">
        <v>13336</v>
      </c>
      <c r="B4557" s="0" t="s">
        <v>13337</v>
      </c>
      <c r="C4557" s="0" t="str">
        <f t="shared" si="71"/>
        <v>PWNgarchelong</v>
      </c>
    </row>
    <row r="4558">
      <c r="A4558" s="0" t="s">
        <v>13336</v>
      </c>
      <c r="B4558" s="0" t="s">
        <v>13337</v>
      </c>
      <c r="C4558" s="0" t="str">
        <f t="shared" si="71"/>
        <v>PWNgarchelong</v>
      </c>
    </row>
    <row r="4559">
      <c r="A4559" s="0" t="s">
        <v>13338</v>
      </c>
      <c r="B4559" s="0" t="s">
        <v>13339</v>
      </c>
      <c r="C4559" s="0" t="str">
        <f t="shared" si="71"/>
        <v>PWNgardmau</v>
      </c>
    </row>
    <row r="4560">
      <c r="A4560" s="0" t="s">
        <v>13338</v>
      </c>
      <c r="B4560" s="0" t="s">
        <v>13339</v>
      </c>
      <c r="C4560" s="0" t="str">
        <f t="shared" si="71"/>
        <v>PWNgardmau</v>
      </c>
    </row>
    <row r="4561">
      <c r="A4561" s="0" t="s">
        <v>13340</v>
      </c>
      <c r="B4561" s="0" t="s">
        <v>13341</v>
      </c>
      <c r="C4561" s="0" t="str">
        <f t="shared" si="71"/>
        <v>PWNgatpang</v>
      </c>
    </row>
    <row r="4562">
      <c r="A4562" s="0" t="s">
        <v>13340</v>
      </c>
      <c r="B4562" s="0" t="s">
        <v>13341</v>
      </c>
      <c r="C4562" s="0" t="str">
        <f t="shared" si="71"/>
        <v>PWNgatpang</v>
      </c>
    </row>
    <row r="4563">
      <c r="A4563" s="0" t="s">
        <v>13342</v>
      </c>
      <c r="B4563" s="0" t="s">
        <v>13343</v>
      </c>
      <c r="C4563" s="0" t="str">
        <f t="shared" si="71"/>
        <v>PWNgchesar</v>
      </c>
    </row>
    <row r="4564">
      <c r="A4564" s="0" t="s">
        <v>13342</v>
      </c>
      <c r="B4564" s="0" t="s">
        <v>13343</v>
      </c>
      <c r="C4564" s="0" t="str">
        <f t="shared" si="71"/>
        <v>PWNgchesar</v>
      </c>
    </row>
    <row r="4565">
      <c r="A4565" s="0" t="s">
        <v>13344</v>
      </c>
      <c r="B4565" s="0" t="s">
        <v>13345</v>
      </c>
      <c r="C4565" s="0" t="str">
        <f t="shared" si="71"/>
        <v>PWNgeremlengui</v>
      </c>
    </row>
    <row r="4566">
      <c r="A4566" s="0" t="s">
        <v>13344</v>
      </c>
      <c r="B4566" s="0" t="s">
        <v>13345</v>
      </c>
      <c r="C4566" s="0" t="str">
        <f t="shared" si="71"/>
        <v>PWNgeremlengui</v>
      </c>
    </row>
    <row r="4567">
      <c r="A4567" s="0" t="s">
        <v>13346</v>
      </c>
      <c r="B4567" s="0" t="s">
        <v>13347</v>
      </c>
      <c r="C4567" s="0" t="str">
        <f t="shared" si="71"/>
        <v>PWNgiwal</v>
      </c>
    </row>
    <row r="4568">
      <c r="A4568" s="0" t="s">
        <v>13346</v>
      </c>
      <c r="B4568" s="0" t="s">
        <v>13347</v>
      </c>
      <c r="C4568" s="0" t="str">
        <f t="shared" si="71"/>
        <v>PWNgiwal</v>
      </c>
    </row>
    <row r="4569">
      <c r="A4569" s="0" t="s">
        <v>13348</v>
      </c>
      <c r="B4569" s="0" t="s">
        <v>13349</v>
      </c>
      <c r="C4569" s="0" t="str">
        <f t="shared" si="71"/>
        <v>PWPeleliu</v>
      </c>
    </row>
    <row r="4570">
      <c r="A4570" s="0" t="s">
        <v>13348</v>
      </c>
      <c r="B4570" s="0" t="s">
        <v>13349</v>
      </c>
      <c r="C4570" s="0" t="str">
        <f t="shared" si="71"/>
        <v>PWPeleliu</v>
      </c>
    </row>
    <row r="4571">
      <c r="A4571" s="0" t="s">
        <v>13350</v>
      </c>
      <c r="B4571" s="0" t="s">
        <v>13351</v>
      </c>
      <c r="C4571" s="0" t="str">
        <f t="shared" si="71"/>
        <v>PWSonsorol</v>
      </c>
    </row>
    <row r="4572">
      <c r="A4572" s="0" t="s">
        <v>13350</v>
      </c>
      <c r="B4572" s="0" t="s">
        <v>13351</v>
      </c>
      <c r="C4572" s="0" t="str">
        <f t="shared" si="71"/>
        <v>PWSonsorol</v>
      </c>
    </row>
    <row r="4573">
      <c r="A4573" s="0" t="s">
        <v>13352</v>
      </c>
      <c r="B4573" s="0" t="s">
        <v>13353</v>
      </c>
      <c r="C4573" s="0" t="str">
        <f t="shared" si="71"/>
        <v>PYConcepción</v>
      </c>
    </row>
    <row r="4574">
      <c r="A4574" s="0" t="s">
        <v>13354</v>
      </c>
      <c r="B4574" s="0" t="s">
        <v>13355</v>
      </c>
      <c r="C4574" s="0" t="str">
        <f t="shared" si="71"/>
        <v>PYAlto Paraná</v>
      </c>
    </row>
    <row r="4575">
      <c r="A4575" s="0" t="s">
        <v>13356</v>
      </c>
      <c r="B4575" s="0" t="s">
        <v>6649</v>
      </c>
      <c r="C4575" s="0" t="str">
        <f t="shared" si="71"/>
        <v>PYCentral</v>
      </c>
    </row>
    <row r="4576">
      <c r="A4576" s="0" t="s">
        <v>13357</v>
      </c>
      <c r="B4576" s="0" t="s">
        <v>13358</v>
      </c>
      <c r="C4576" s="0" t="str">
        <f t="shared" si="71"/>
        <v>PYÑeembucú</v>
      </c>
    </row>
    <row r="4577">
      <c r="A4577" s="0" t="s">
        <v>13359</v>
      </c>
      <c r="B4577" s="0" t="s">
        <v>13360</v>
      </c>
      <c r="C4577" s="0" t="str">
        <f t="shared" si="71"/>
        <v>PYAmambay</v>
      </c>
    </row>
    <row r="4578">
      <c r="A4578" s="0" t="s">
        <v>13361</v>
      </c>
      <c r="B4578" s="0" t="s">
        <v>13362</v>
      </c>
      <c r="C4578" s="0" t="str">
        <f t="shared" si="71"/>
        <v>PYCanindeyú</v>
      </c>
    </row>
    <row r="4579">
      <c r="A4579" s="0" t="s">
        <v>13363</v>
      </c>
      <c r="B4579" s="0" t="s">
        <v>13364</v>
      </c>
      <c r="C4579" s="0" t="str">
        <f t="shared" si="71"/>
        <v>PYPresidente Hayes</v>
      </c>
    </row>
    <row r="4580">
      <c r="A4580" s="0" t="s">
        <v>13365</v>
      </c>
      <c r="B4580" s="0" t="s">
        <v>13366</v>
      </c>
      <c r="C4580" s="0" t="str">
        <f t="shared" si="71"/>
        <v>PYAlto Paraguay</v>
      </c>
    </row>
    <row r="4581">
      <c r="A4581" s="0" t="s">
        <v>13367</v>
      </c>
      <c r="B4581" s="0" t="s">
        <v>13368</v>
      </c>
      <c r="C4581" s="0" t="str">
        <f t="shared" si="71"/>
        <v>PYBoquerón</v>
      </c>
    </row>
    <row r="4582">
      <c r="A4582" s="0" t="s">
        <v>13369</v>
      </c>
      <c r="B4582" s="0" t="s">
        <v>13370</v>
      </c>
      <c r="C4582" s="0" t="str">
        <f t="shared" si="71"/>
        <v>PYSan Pedro</v>
      </c>
    </row>
    <row r="4583">
      <c r="A4583" s="0" t="s">
        <v>13371</v>
      </c>
      <c r="B4583" s="0" t="s">
        <v>13372</v>
      </c>
      <c r="C4583" s="0" t="str">
        <f t="shared" si="71"/>
        <v>PYCordillera</v>
      </c>
    </row>
    <row r="4584">
      <c r="A4584" s="0" t="s">
        <v>13373</v>
      </c>
      <c r="B4584" s="0" t="s">
        <v>13374</v>
      </c>
      <c r="C4584" s="0" t="str">
        <f t="shared" si="71"/>
        <v>PYGuairá</v>
      </c>
    </row>
    <row r="4585">
      <c r="A4585" s="0" t="s">
        <v>13375</v>
      </c>
      <c r="B4585" s="0" t="s">
        <v>13376</v>
      </c>
      <c r="C4585" s="0" t="str">
        <f t="shared" si="71"/>
        <v>PYCaaguazú</v>
      </c>
    </row>
    <row r="4586">
      <c r="A4586" s="0" t="s">
        <v>13377</v>
      </c>
      <c r="B4586" s="0" t="s">
        <v>13378</v>
      </c>
      <c r="C4586" s="0" t="str">
        <f t="shared" si="71"/>
        <v>PYCaazapá</v>
      </c>
    </row>
    <row r="4587">
      <c r="A4587" s="0" t="s">
        <v>13379</v>
      </c>
      <c r="B4587" s="0" t="s">
        <v>13380</v>
      </c>
      <c r="C4587" s="0" t="str">
        <f t="shared" si="71"/>
        <v>PYItapúa</v>
      </c>
    </row>
    <row r="4588">
      <c r="A4588" s="0" t="s">
        <v>13381</v>
      </c>
      <c r="B4588" s="0" t="s">
        <v>5830</v>
      </c>
      <c r="C4588" s="0" t="str">
        <f t="shared" si="71"/>
        <v>PYMisiones</v>
      </c>
    </row>
    <row r="4589">
      <c r="A4589" s="0" t="s">
        <v>13382</v>
      </c>
      <c r="B4589" s="0" t="s">
        <v>13383</v>
      </c>
      <c r="C4589" s="0" t="str">
        <f t="shared" si="71"/>
        <v>PYParaguarí</v>
      </c>
    </row>
    <row r="4590">
      <c r="A4590" s="0" t="s">
        <v>13384</v>
      </c>
      <c r="B4590" s="0" t="s">
        <v>13385</v>
      </c>
      <c r="C4590" s="0" t="str">
        <f t="shared" si="71"/>
        <v>PYAsunción</v>
      </c>
    </row>
    <row r="4591">
      <c r="A4591" s="0" t="s">
        <v>13386</v>
      </c>
      <c r="B4591" s="0" t="s">
        <v>13387</v>
      </c>
      <c r="C4591" s="0" t="str">
        <f t="shared" si="71"/>
        <v>QAAd Dawḩah</v>
      </c>
    </row>
    <row r="4592">
      <c r="A4592" s="0" t="s">
        <v>13388</v>
      </c>
      <c r="B4592" s="0" t="s">
        <v>13389</v>
      </c>
      <c r="C4592" s="0" t="str">
        <f t="shared" si="71"/>
        <v>QAAl Khawr wa adh Dhakhīrah</v>
      </c>
    </row>
    <row r="4593">
      <c r="A4593" s="0" t="s">
        <v>13390</v>
      </c>
      <c r="B4593" s="0" t="s">
        <v>13391</v>
      </c>
      <c r="C4593" s="0" t="str">
        <f t="shared" si="71"/>
        <v>QAAsh Shamāl</v>
      </c>
    </row>
    <row r="4594">
      <c r="A4594" s="0" t="s">
        <v>13392</v>
      </c>
      <c r="B4594" s="0" t="s">
        <v>13393</v>
      </c>
      <c r="C4594" s="0" t="str">
        <f t="shared" si="71"/>
        <v>QAAr Rayyān</v>
      </c>
    </row>
    <row r="4595">
      <c r="A4595" s="0" t="s">
        <v>13394</v>
      </c>
      <c r="B4595" s="0" t="s">
        <v>13395</v>
      </c>
      <c r="C4595" s="0" t="str">
        <f t="shared" si="71"/>
        <v>QAAsh Shīḩānīyah</v>
      </c>
    </row>
    <row r="4596">
      <c r="A4596" s="0" t="s">
        <v>13396</v>
      </c>
      <c r="B4596" s="0" t="s">
        <v>13397</v>
      </c>
      <c r="C4596" s="0" t="str">
        <f t="shared" si="71"/>
        <v>QAUmm Şalāl</v>
      </c>
    </row>
    <row r="4597">
      <c r="A4597" s="0" t="s">
        <v>13398</v>
      </c>
      <c r="B4597" s="0" t="s">
        <v>13399</v>
      </c>
      <c r="C4597" s="0" t="str">
        <f t="shared" si="71"/>
        <v>QAAl Wakrah</v>
      </c>
    </row>
    <row r="4598">
      <c r="A4598" s="0" t="s">
        <v>13400</v>
      </c>
      <c r="B4598" s="0" t="s">
        <v>13401</v>
      </c>
      <c r="C4598" s="0" t="str">
        <f t="shared" si="71"/>
        <v>QAAz̧ Z̧a‘āyin</v>
      </c>
    </row>
    <row r="4599">
      <c r="A4599" s="0" t="s">
        <v>13402</v>
      </c>
      <c r="B4599" s="0" t="s">
        <v>13403</v>
      </c>
      <c r="C4599" s="0" t="str">
        <f t="shared" si="71"/>
        <v>ROAlba</v>
      </c>
    </row>
    <row r="4600">
      <c r="A4600" s="0" t="s">
        <v>13404</v>
      </c>
      <c r="B4600" s="0" t="s">
        <v>13405</v>
      </c>
      <c r="C4600" s="0" t="str">
        <f t="shared" si="71"/>
        <v>ROArgeș</v>
      </c>
    </row>
    <row r="4601">
      <c r="A4601" s="0" t="s">
        <v>13406</v>
      </c>
      <c r="B4601" s="0" t="s">
        <v>13407</v>
      </c>
      <c r="C4601" s="0" t="str">
        <f t="shared" si="71"/>
        <v>ROArad</v>
      </c>
    </row>
    <row r="4602">
      <c r="A4602" s="0" t="s">
        <v>13408</v>
      </c>
      <c r="B4602" s="0" t="s">
        <v>13409</v>
      </c>
      <c r="C4602" s="0" t="str">
        <f t="shared" si="71"/>
        <v>ROBacău</v>
      </c>
    </row>
    <row r="4603">
      <c r="A4603" s="0" t="s">
        <v>13410</v>
      </c>
      <c r="B4603" s="0" t="s">
        <v>13411</v>
      </c>
      <c r="C4603" s="0" t="str">
        <f t="shared" si="71"/>
        <v>ROBihor</v>
      </c>
    </row>
    <row r="4604">
      <c r="A4604" s="0" t="s">
        <v>13412</v>
      </c>
      <c r="B4604" s="0" t="s">
        <v>13413</v>
      </c>
      <c r="C4604" s="0" t="str">
        <f t="shared" si="71"/>
        <v>ROBistrița-Năsăud</v>
      </c>
    </row>
    <row r="4605">
      <c r="A4605" s="0" t="s">
        <v>13414</v>
      </c>
      <c r="B4605" s="0" t="s">
        <v>13415</v>
      </c>
      <c r="C4605" s="0" t="str">
        <f t="shared" si="71"/>
        <v>ROBrăila</v>
      </c>
    </row>
    <row r="4606">
      <c r="A4606" s="0" t="s">
        <v>13416</v>
      </c>
      <c r="B4606" s="0" t="s">
        <v>13417</v>
      </c>
      <c r="C4606" s="0" t="str">
        <f t="shared" si="71"/>
        <v>ROBotoșani</v>
      </c>
    </row>
    <row r="4607">
      <c r="A4607" s="0" t="s">
        <v>13418</v>
      </c>
      <c r="B4607" s="0" t="s">
        <v>13419</v>
      </c>
      <c r="C4607" s="0" t="str">
        <f t="shared" si="71"/>
        <v>ROBrașov</v>
      </c>
    </row>
    <row r="4608">
      <c r="A4608" s="0" t="s">
        <v>13420</v>
      </c>
      <c r="B4608" s="0" t="s">
        <v>13421</v>
      </c>
      <c r="C4608" s="0" t="str">
        <f t="shared" si="71"/>
        <v>ROBuzău</v>
      </c>
    </row>
    <row r="4609">
      <c r="A4609" s="0" t="s">
        <v>13422</v>
      </c>
      <c r="B4609" s="0" t="s">
        <v>13423</v>
      </c>
      <c r="C4609" s="0" t="str">
        <f t="shared" si="71"/>
        <v>ROCluj</v>
      </c>
    </row>
    <row r="4610">
      <c r="A4610" s="0" t="s">
        <v>13424</v>
      </c>
      <c r="B4610" s="0" t="s">
        <v>11519</v>
      </c>
      <c r="C4610" s="0" t="str">
        <f t="shared" si="71"/>
        <v>ROCălărași</v>
      </c>
    </row>
    <row r="4611">
      <c r="A4611" s="0" t="s">
        <v>13425</v>
      </c>
      <c r="B4611" s="0" t="s">
        <v>13426</v>
      </c>
      <c r="C4611" s="0" t="str">
        <f ref="C4611:C4674" t="shared" si="72">LEFT(A4611,2)&amp;B4611</f>
        <v>ROCaraș-Severin</v>
      </c>
    </row>
    <row r="4612">
      <c r="A4612" s="0" t="s">
        <v>13427</v>
      </c>
      <c r="B4612" s="0" t="s">
        <v>13428</v>
      </c>
      <c r="C4612" s="0" t="str">
        <f t="shared" si="72"/>
        <v>ROConstanța</v>
      </c>
    </row>
    <row r="4613">
      <c r="A4613" s="0" t="s">
        <v>13429</v>
      </c>
      <c r="B4613" s="0" t="s">
        <v>13430</v>
      </c>
      <c r="C4613" s="0" t="str">
        <f t="shared" si="72"/>
        <v>ROCovasna</v>
      </c>
    </row>
    <row r="4614">
      <c r="A4614" s="0" t="s">
        <v>13431</v>
      </c>
      <c r="B4614" s="0" t="s">
        <v>13432</v>
      </c>
      <c r="C4614" s="0" t="str">
        <f t="shared" si="72"/>
        <v>RODâmbovița</v>
      </c>
    </row>
    <row r="4615">
      <c r="A4615" s="0" t="s">
        <v>13433</v>
      </c>
      <c r="B4615" s="0" t="s">
        <v>13434</v>
      </c>
      <c r="C4615" s="0" t="str">
        <f t="shared" si="72"/>
        <v>RODolj</v>
      </c>
    </row>
    <row r="4616">
      <c r="A4616" s="0" t="s">
        <v>13435</v>
      </c>
      <c r="B4616" s="0" t="s">
        <v>13436</v>
      </c>
      <c r="C4616" s="0" t="str">
        <f t="shared" si="72"/>
        <v>ROGorj</v>
      </c>
    </row>
    <row r="4617">
      <c r="A4617" s="0" t="s">
        <v>13437</v>
      </c>
      <c r="B4617" s="0" t="s">
        <v>13438</v>
      </c>
      <c r="C4617" s="0" t="str">
        <f t="shared" si="72"/>
        <v>ROGalați</v>
      </c>
    </row>
    <row r="4618">
      <c r="A4618" s="0" t="s">
        <v>13439</v>
      </c>
      <c r="B4618" s="0" t="s">
        <v>13440</v>
      </c>
      <c r="C4618" s="0" t="str">
        <f t="shared" si="72"/>
        <v>ROGiurgiu</v>
      </c>
    </row>
    <row r="4619">
      <c r="A4619" s="0" t="s">
        <v>13441</v>
      </c>
      <c r="B4619" s="0" t="s">
        <v>13442</v>
      </c>
      <c r="C4619" s="0" t="str">
        <f t="shared" si="72"/>
        <v>ROHunedoara</v>
      </c>
    </row>
    <row r="4620">
      <c r="A4620" s="0" t="s">
        <v>13443</v>
      </c>
      <c r="B4620" s="0" t="s">
        <v>13444</v>
      </c>
      <c r="C4620" s="0" t="str">
        <f t="shared" si="72"/>
        <v>ROHarghita</v>
      </c>
    </row>
    <row r="4621">
      <c r="A4621" s="0" t="s">
        <v>13445</v>
      </c>
      <c r="B4621" s="0" t="s">
        <v>13446</v>
      </c>
      <c r="C4621" s="0" t="str">
        <f t="shared" si="72"/>
        <v>ROIlfov</v>
      </c>
    </row>
    <row r="4622">
      <c r="A4622" s="0" t="s">
        <v>13447</v>
      </c>
      <c r="B4622" s="0" t="s">
        <v>13448</v>
      </c>
      <c r="C4622" s="0" t="str">
        <f t="shared" si="72"/>
        <v>ROIalomița</v>
      </c>
    </row>
    <row r="4623">
      <c r="A4623" s="0" t="s">
        <v>13449</v>
      </c>
      <c r="B4623" s="0" t="s">
        <v>13450</v>
      </c>
      <c r="C4623" s="0" t="str">
        <f t="shared" si="72"/>
        <v>ROIași</v>
      </c>
    </row>
    <row r="4624">
      <c r="A4624" s="0" t="s">
        <v>13451</v>
      </c>
      <c r="B4624" s="0" t="s">
        <v>13452</v>
      </c>
      <c r="C4624" s="0" t="str">
        <f t="shared" si="72"/>
        <v>ROMehedinți</v>
      </c>
    </row>
    <row r="4625">
      <c r="A4625" s="0" t="s">
        <v>13453</v>
      </c>
      <c r="B4625" s="0" t="s">
        <v>13454</v>
      </c>
      <c r="C4625" s="0" t="str">
        <f t="shared" si="72"/>
        <v>ROMaramureș</v>
      </c>
    </row>
    <row r="4626">
      <c r="A4626" s="0" t="s">
        <v>13455</v>
      </c>
      <c r="B4626" s="0" t="s">
        <v>13456</v>
      </c>
      <c r="C4626" s="0" t="str">
        <f t="shared" si="72"/>
        <v>ROMureș</v>
      </c>
    </row>
    <row r="4627">
      <c r="A4627" s="0" t="s">
        <v>13457</v>
      </c>
      <c r="B4627" s="0" t="s">
        <v>13458</v>
      </c>
      <c r="C4627" s="0" t="str">
        <f t="shared" si="72"/>
        <v>RONeamț</v>
      </c>
    </row>
    <row r="4628">
      <c r="A4628" s="0" t="s">
        <v>13459</v>
      </c>
      <c r="B4628" s="0" t="s">
        <v>13460</v>
      </c>
      <c r="C4628" s="0" t="str">
        <f t="shared" si="72"/>
        <v>ROOlt</v>
      </c>
    </row>
    <row r="4629">
      <c r="A4629" s="0" t="s">
        <v>13461</v>
      </c>
      <c r="B4629" s="0" t="s">
        <v>13462</v>
      </c>
      <c r="C4629" s="0" t="str">
        <f t="shared" si="72"/>
        <v>ROPrahova</v>
      </c>
    </row>
    <row r="4630">
      <c r="A4630" s="0" t="s">
        <v>13463</v>
      </c>
      <c r="B4630" s="0" t="s">
        <v>13464</v>
      </c>
      <c r="C4630" s="0" t="str">
        <f t="shared" si="72"/>
        <v>ROSibiu</v>
      </c>
    </row>
    <row r="4631">
      <c r="A4631" s="0" t="s">
        <v>13465</v>
      </c>
      <c r="B4631" s="0" t="s">
        <v>13466</v>
      </c>
      <c r="C4631" s="0" t="str">
        <f t="shared" si="72"/>
        <v>ROSălaj</v>
      </c>
    </row>
    <row r="4632">
      <c r="A4632" s="0" t="s">
        <v>13467</v>
      </c>
      <c r="B4632" s="0" t="s">
        <v>13468</v>
      </c>
      <c r="C4632" s="0" t="str">
        <f t="shared" si="72"/>
        <v>ROSatu Mare</v>
      </c>
    </row>
    <row r="4633">
      <c r="A4633" s="0" t="s">
        <v>13469</v>
      </c>
      <c r="B4633" s="0" t="s">
        <v>13470</v>
      </c>
      <c r="C4633" s="0" t="str">
        <f t="shared" si="72"/>
        <v>ROSuceava</v>
      </c>
    </row>
    <row r="4634">
      <c r="A4634" s="0" t="s">
        <v>13471</v>
      </c>
      <c r="B4634" s="0" t="s">
        <v>13472</v>
      </c>
      <c r="C4634" s="0" t="str">
        <f t="shared" si="72"/>
        <v>ROTulcea</v>
      </c>
    </row>
    <row r="4635">
      <c r="A4635" s="0" t="s">
        <v>13473</v>
      </c>
      <c r="B4635" s="0" t="s">
        <v>13474</v>
      </c>
      <c r="C4635" s="0" t="str">
        <f t="shared" si="72"/>
        <v>ROTimiș</v>
      </c>
    </row>
    <row r="4636">
      <c r="A4636" s="0" t="s">
        <v>13475</v>
      </c>
      <c r="B4636" s="0" t="s">
        <v>13476</v>
      </c>
      <c r="C4636" s="0" t="str">
        <f t="shared" si="72"/>
        <v>ROTeleorman</v>
      </c>
    </row>
    <row r="4637">
      <c r="A4637" s="0" t="s">
        <v>13477</v>
      </c>
      <c r="B4637" s="0" t="s">
        <v>13478</v>
      </c>
      <c r="C4637" s="0" t="str">
        <f t="shared" si="72"/>
        <v>ROVâlcea</v>
      </c>
    </row>
    <row r="4638">
      <c r="A4638" s="0" t="s">
        <v>13479</v>
      </c>
      <c r="B4638" s="0" t="s">
        <v>13480</v>
      </c>
      <c r="C4638" s="0" t="str">
        <f t="shared" si="72"/>
        <v>ROVrancea</v>
      </c>
    </row>
    <row r="4639">
      <c r="A4639" s="0" t="s">
        <v>13481</v>
      </c>
      <c r="B4639" s="0" t="s">
        <v>13482</v>
      </c>
      <c r="C4639" s="0" t="str">
        <f t="shared" si="72"/>
        <v>ROVaslui</v>
      </c>
    </row>
    <row r="4640">
      <c r="A4640" s="0" t="s">
        <v>13483</v>
      </c>
      <c r="B4640" s="0" t="s">
        <v>13484</v>
      </c>
      <c r="C4640" s="0" t="str">
        <f t="shared" si="72"/>
        <v>ROBucurești</v>
      </c>
    </row>
    <row r="4641">
      <c r="A4641" s="0" t="s">
        <v>13485</v>
      </c>
      <c r="B4641" s="0" t="s">
        <v>13486</v>
      </c>
      <c r="C4641" s="0" t="str">
        <f t="shared" si="72"/>
        <v>RSKosovo-Metohija</v>
      </c>
    </row>
    <row r="4642">
      <c r="A4642" s="0" t="s">
        <v>13487</v>
      </c>
      <c r="B4642" s="0" t="s">
        <v>13488</v>
      </c>
      <c r="C4642" s="0" t="str">
        <f t="shared" si="72"/>
        <v>RSKosovski okrug</v>
      </c>
    </row>
    <row r="4643">
      <c r="A4643" s="0" t="s">
        <v>13489</v>
      </c>
      <c r="B4643" s="0" t="s">
        <v>13490</v>
      </c>
      <c r="C4643" s="0" t="str">
        <f t="shared" si="72"/>
        <v>RSPećki okrug</v>
      </c>
    </row>
    <row r="4644">
      <c r="A4644" s="0" t="s">
        <v>13491</v>
      </c>
      <c r="B4644" s="0" t="s">
        <v>13492</v>
      </c>
      <c r="C4644" s="0" t="str">
        <f t="shared" si="72"/>
        <v>RSPrizrenski okrug</v>
      </c>
    </row>
    <row r="4645">
      <c r="A4645" s="0" t="s">
        <v>13493</v>
      </c>
      <c r="B4645" s="0" t="s">
        <v>13494</v>
      </c>
      <c r="C4645" s="0" t="str">
        <f t="shared" si="72"/>
        <v>RSKosovsko-Mitrovački okrug</v>
      </c>
    </row>
    <row r="4646">
      <c r="A4646" s="0" t="s">
        <v>13495</v>
      </c>
      <c r="B4646" s="0" t="s">
        <v>13496</v>
      </c>
      <c r="C4646" s="0" t="str">
        <f t="shared" si="72"/>
        <v>RSKosovsko-Pomoravski okrug</v>
      </c>
    </row>
    <row r="4647">
      <c r="A4647" s="0" t="s">
        <v>13497</v>
      </c>
      <c r="B4647" s="0" t="s">
        <v>13498</v>
      </c>
      <c r="C4647" s="0" t="str">
        <f t="shared" si="72"/>
        <v>RSVojvodina</v>
      </c>
    </row>
    <row r="4648">
      <c r="A4648" s="0" t="s">
        <v>13499</v>
      </c>
      <c r="B4648" s="0" t="s">
        <v>13500</v>
      </c>
      <c r="C4648" s="0" t="str">
        <f t="shared" si="72"/>
        <v>RSSevernobački okrug</v>
      </c>
    </row>
    <row r="4649">
      <c r="A4649" s="0" t="s">
        <v>13501</v>
      </c>
      <c r="B4649" s="0" t="s">
        <v>13502</v>
      </c>
      <c r="C4649" s="0" t="str">
        <f t="shared" si="72"/>
        <v>RSSrednjebanatski okrug</v>
      </c>
    </row>
    <row r="4650">
      <c r="A4650" s="0" t="s">
        <v>13503</v>
      </c>
      <c r="B4650" s="0" t="s">
        <v>13504</v>
      </c>
      <c r="C4650" s="0" t="str">
        <f t="shared" si="72"/>
        <v>RSSevernobanatski okrug</v>
      </c>
    </row>
    <row r="4651">
      <c r="A4651" s="0" t="s">
        <v>13505</v>
      </c>
      <c r="B4651" s="0" t="s">
        <v>13506</v>
      </c>
      <c r="C4651" s="0" t="str">
        <f t="shared" si="72"/>
        <v>RSJužnobanatski okrug</v>
      </c>
    </row>
    <row r="4652">
      <c r="A4652" s="0" t="s">
        <v>13507</v>
      </c>
      <c r="B4652" s="0" t="s">
        <v>13508</v>
      </c>
      <c r="C4652" s="0" t="str">
        <f t="shared" si="72"/>
        <v>RSZapadnobački okrug</v>
      </c>
    </row>
    <row r="4653">
      <c r="A4653" s="0" t="s">
        <v>13509</v>
      </c>
      <c r="B4653" s="0" t="s">
        <v>13510</v>
      </c>
      <c r="C4653" s="0" t="str">
        <f t="shared" si="72"/>
        <v>RSJužnobački okrug</v>
      </c>
    </row>
    <row r="4654">
      <c r="A4654" s="0" t="s">
        <v>13511</v>
      </c>
      <c r="B4654" s="0" t="s">
        <v>13512</v>
      </c>
      <c r="C4654" s="0" t="str">
        <f t="shared" si="72"/>
        <v>RSSremski okrug</v>
      </c>
    </row>
    <row r="4655">
      <c r="A4655" s="0" t="s">
        <v>13513</v>
      </c>
      <c r="B4655" s="0" t="s">
        <v>13514</v>
      </c>
      <c r="C4655" s="0" t="str">
        <f t="shared" si="72"/>
        <v>RSBeograd</v>
      </c>
    </row>
    <row r="4656">
      <c r="A4656" s="0" t="s">
        <v>13515</v>
      </c>
      <c r="B4656" s="0" t="s">
        <v>13516</v>
      </c>
      <c r="C4656" s="0" t="str">
        <f t="shared" si="72"/>
        <v>RSMačvanski okrug</v>
      </c>
    </row>
    <row r="4657">
      <c r="A4657" s="0" t="s">
        <v>13517</v>
      </c>
      <c r="B4657" s="0" t="s">
        <v>13518</v>
      </c>
      <c r="C4657" s="0" t="str">
        <f t="shared" si="72"/>
        <v>RSKolubarski okrug</v>
      </c>
    </row>
    <row r="4658">
      <c r="A4658" s="0" t="s">
        <v>13519</v>
      </c>
      <c r="B4658" s="0" t="s">
        <v>13520</v>
      </c>
      <c r="C4658" s="0" t="str">
        <f t="shared" si="72"/>
        <v>RSPodunavski okrug</v>
      </c>
    </row>
    <row r="4659">
      <c r="A4659" s="0" t="s">
        <v>13521</v>
      </c>
      <c r="B4659" s="0" t="s">
        <v>13522</v>
      </c>
      <c r="C4659" s="0" t="str">
        <f t="shared" si="72"/>
        <v>RSBraničevski okrug</v>
      </c>
    </row>
    <row r="4660">
      <c r="A4660" s="0" t="s">
        <v>13523</v>
      </c>
      <c r="B4660" s="0" t="s">
        <v>13524</v>
      </c>
      <c r="C4660" s="0" t="str">
        <f t="shared" si="72"/>
        <v>RSŠumadijski okrug</v>
      </c>
    </row>
    <row r="4661">
      <c r="A4661" s="0" t="s">
        <v>13525</v>
      </c>
      <c r="B4661" s="0" t="s">
        <v>13526</v>
      </c>
      <c r="C4661" s="0" t="str">
        <f t="shared" si="72"/>
        <v>RSPomoravski okrug</v>
      </c>
    </row>
    <row r="4662">
      <c r="A4662" s="0" t="s">
        <v>13527</v>
      </c>
      <c r="B4662" s="0" t="s">
        <v>13528</v>
      </c>
      <c r="C4662" s="0" t="str">
        <f t="shared" si="72"/>
        <v>RSBorski okrug</v>
      </c>
    </row>
    <row r="4663">
      <c r="A4663" s="0" t="s">
        <v>13529</v>
      </c>
      <c r="B4663" s="0" t="s">
        <v>13530</v>
      </c>
      <c r="C4663" s="0" t="str">
        <f t="shared" si="72"/>
        <v>RSZaječarski okrug</v>
      </c>
    </row>
    <row r="4664">
      <c r="A4664" s="0" t="s">
        <v>13531</v>
      </c>
      <c r="B4664" s="0" t="s">
        <v>13532</v>
      </c>
      <c r="C4664" s="0" t="str">
        <f t="shared" si="72"/>
        <v>RSZlatiborski okrug</v>
      </c>
    </row>
    <row r="4665">
      <c r="A4665" s="0" t="s">
        <v>13533</v>
      </c>
      <c r="B4665" s="0" t="s">
        <v>13534</v>
      </c>
      <c r="C4665" s="0" t="str">
        <f t="shared" si="72"/>
        <v>RSMoravički okrug</v>
      </c>
    </row>
    <row r="4666">
      <c r="A4666" s="0" t="s">
        <v>13535</v>
      </c>
      <c r="B4666" s="0" t="s">
        <v>13536</v>
      </c>
      <c r="C4666" s="0" t="str">
        <f t="shared" si="72"/>
        <v>RSRaški okrug</v>
      </c>
    </row>
    <row r="4667">
      <c r="A4667" s="0" t="s">
        <v>13537</v>
      </c>
      <c r="B4667" s="0" t="s">
        <v>13538</v>
      </c>
      <c r="C4667" s="0" t="str">
        <f t="shared" si="72"/>
        <v>RSRasinski okrug</v>
      </c>
    </row>
    <row r="4668">
      <c r="A4668" s="0" t="s">
        <v>13539</v>
      </c>
      <c r="B4668" s="0" t="s">
        <v>13540</v>
      </c>
      <c r="C4668" s="0" t="str">
        <f t="shared" si="72"/>
        <v>RSNišavski okrug</v>
      </c>
    </row>
    <row r="4669">
      <c r="A4669" s="0" t="s">
        <v>13541</v>
      </c>
      <c r="B4669" s="0" t="s">
        <v>13542</v>
      </c>
      <c r="C4669" s="0" t="str">
        <f t="shared" si="72"/>
        <v>RSToplički okrug</v>
      </c>
    </row>
    <row r="4670">
      <c r="A4670" s="0" t="s">
        <v>13543</v>
      </c>
      <c r="B4670" s="0" t="s">
        <v>13544</v>
      </c>
      <c r="C4670" s="0" t="str">
        <f t="shared" si="72"/>
        <v>RSPirotski okrug</v>
      </c>
    </row>
    <row r="4671">
      <c r="A4671" s="0" t="s">
        <v>13545</v>
      </c>
      <c r="B4671" s="0" t="s">
        <v>13546</v>
      </c>
      <c r="C4671" s="0" t="str">
        <f t="shared" si="72"/>
        <v>RSJablanički okrug</v>
      </c>
    </row>
    <row r="4672">
      <c r="A4672" s="0" t="s">
        <v>13547</v>
      </c>
      <c r="B4672" s="0" t="s">
        <v>13548</v>
      </c>
      <c r="C4672" s="0" t="str">
        <f t="shared" si="72"/>
        <v>RSPčinjski okrug</v>
      </c>
    </row>
    <row r="4673">
      <c r="A4673" s="0" t="s">
        <v>13549</v>
      </c>
      <c r="B4673" s="0" t="s">
        <v>13550</v>
      </c>
      <c r="C4673" s="0" t="str">
        <f t="shared" si="72"/>
        <v>RUAmurskaya oblast'</v>
      </c>
    </row>
    <row r="4674">
      <c r="A4674" s="0" t="s">
        <v>13549</v>
      </c>
      <c r="B4674" s="0" t="s">
        <v>13551</v>
      </c>
      <c r="C4674" s="0" t="str">
        <f t="shared" si="72"/>
        <v>RUAmurskaja oblast'</v>
      </c>
    </row>
    <row r="4675">
      <c r="A4675" s="0" t="s">
        <v>13552</v>
      </c>
      <c r="B4675" s="0" t="s">
        <v>13553</v>
      </c>
      <c r="C4675" s="0" t="str">
        <f ref="C4675:C4738" t="shared" si="73">LEFT(A4675,2)&amp;B4675</f>
        <v>RUArkhangel'skaya oblast'</v>
      </c>
    </row>
    <row r="4676">
      <c r="A4676" s="0" t="s">
        <v>13552</v>
      </c>
      <c r="B4676" s="0" t="s">
        <v>13554</v>
      </c>
      <c r="C4676" s="0" t="str">
        <f t="shared" si="73"/>
        <v>RUArhangel'skaja oblast'</v>
      </c>
    </row>
    <row r="4677">
      <c r="A4677" s="0" t="s">
        <v>13555</v>
      </c>
      <c r="B4677" s="0" t="s">
        <v>13556</v>
      </c>
      <c r="C4677" s="0" t="str">
        <f t="shared" si="73"/>
        <v>RUAstrakhanskaya oblast'</v>
      </c>
    </row>
    <row r="4678">
      <c r="A4678" s="0" t="s">
        <v>13555</v>
      </c>
      <c r="B4678" s="0" t="s">
        <v>13557</v>
      </c>
      <c r="C4678" s="0" t="str">
        <f t="shared" si="73"/>
        <v>RUAstrahanskaja oblast'</v>
      </c>
    </row>
    <row r="4679">
      <c r="A4679" s="0" t="s">
        <v>13558</v>
      </c>
      <c r="B4679" s="0" t="s">
        <v>13559</v>
      </c>
      <c r="C4679" s="0" t="str">
        <f t="shared" si="73"/>
        <v>RUBelgorodskaya oblast'</v>
      </c>
    </row>
    <row r="4680">
      <c r="A4680" s="0" t="s">
        <v>13558</v>
      </c>
      <c r="B4680" s="0" t="s">
        <v>13560</v>
      </c>
      <c r="C4680" s="0" t="str">
        <f t="shared" si="73"/>
        <v>RUBelgorodskaja oblast'</v>
      </c>
    </row>
    <row r="4681">
      <c r="A4681" s="0" t="s">
        <v>13561</v>
      </c>
      <c r="B4681" s="0" t="s">
        <v>1971</v>
      </c>
      <c r="C4681" s="0" t="str">
        <f t="shared" si="73"/>
        <v>RUBryanskaya oblast'</v>
      </c>
    </row>
    <row r="4682">
      <c r="A4682" s="0" t="s">
        <v>13561</v>
      </c>
      <c r="B4682" s="0" t="s">
        <v>13562</v>
      </c>
      <c r="C4682" s="0" t="str">
        <f t="shared" si="73"/>
        <v>RUBrjanskaja oblast'</v>
      </c>
    </row>
    <row r="4683">
      <c r="A4683" s="0" t="s">
        <v>13563</v>
      </c>
      <c r="B4683" s="0" t="s">
        <v>13564</v>
      </c>
      <c r="C4683" s="0" t="str">
        <f t="shared" si="73"/>
        <v>RUČeljabinskaja oblast'</v>
      </c>
    </row>
    <row r="4684">
      <c r="A4684" s="0" t="s">
        <v>13563</v>
      </c>
      <c r="B4684" s="0" t="s">
        <v>1410</v>
      </c>
      <c r="C4684" s="0" t="str">
        <f t="shared" si="73"/>
        <v>RUChelyabinskaya oblast'</v>
      </c>
    </row>
    <row r="4685">
      <c r="A4685" s="0" t="s">
        <v>13565</v>
      </c>
      <c r="B4685" s="0" t="s">
        <v>13566</v>
      </c>
      <c r="C4685" s="0" t="str">
        <f t="shared" si="73"/>
        <v>RUIrkutskaya oblast'</v>
      </c>
    </row>
    <row r="4686">
      <c r="A4686" s="0" t="s">
        <v>13565</v>
      </c>
      <c r="B4686" s="0" t="s">
        <v>13567</v>
      </c>
      <c r="C4686" s="0" t="str">
        <f t="shared" si="73"/>
        <v>RUIrkutskaja oblast'</v>
      </c>
    </row>
    <row r="4687">
      <c r="A4687" s="0" t="s">
        <v>13568</v>
      </c>
      <c r="B4687" s="0" t="s">
        <v>13569</v>
      </c>
      <c r="C4687" s="0" t="str">
        <f t="shared" si="73"/>
        <v>RUIvanovskaya oblast'</v>
      </c>
    </row>
    <row r="4688">
      <c r="A4688" s="0" t="s">
        <v>13568</v>
      </c>
      <c r="B4688" s="0" t="s">
        <v>13570</v>
      </c>
      <c r="C4688" s="0" t="str">
        <f t="shared" si="73"/>
        <v>RUIvanovskaja oblast'</v>
      </c>
    </row>
    <row r="4689">
      <c r="A4689" s="0" t="s">
        <v>13571</v>
      </c>
      <c r="B4689" s="0" t="s">
        <v>13572</v>
      </c>
      <c r="C4689" s="0" t="str">
        <f t="shared" si="73"/>
        <v>RUKemerovskaya oblast'</v>
      </c>
    </row>
    <row r="4690">
      <c r="A4690" s="0" t="s">
        <v>13571</v>
      </c>
      <c r="B4690" s="0" t="s">
        <v>13573</v>
      </c>
      <c r="C4690" s="0" t="str">
        <f t="shared" si="73"/>
        <v>RUKemerovskaja oblast'</v>
      </c>
    </row>
    <row r="4691">
      <c r="A4691" s="0" t="s">
        <v>13574</v>
      </c>
      <c r="B4691" s="0" t="s">
        <v>13575</v>
      </c>
      <c r="C4691" s="0" t="str">
        <f t="shared" si="73"/>
        <v>RUKaliningradskaya oblast'</v>
      </c>
    </row>
    <row r="4692">
      <c r="A4692" s="0" t="s">
        <v>13574</v>
      </c>
      <c r="B4692" s="0" t="s">
        <v>13576</v>
      </c>
      <c r="C4692" s="0" t="str">
        <f t="shared" si="73"/>
        <v>RUKaliningradskaja oblast'</v>
      </c>
    </row>
    <row r="4693">
      <c r="A4693" s="0" t="s">
        <v>13577</v>
      </c>
      <c r="B4693" s="0" t="s">
        <v>13578</v>
      </c>
      <c r="C4693" s="0" t="str">
        <f t="shared" si="73"/>
        <v>RUKurganskaja oblast'</v>
      </c>
    </row>
    <row r="4694">
      <c r="A4694" s="0" t="s">
        <v>13577</v>
      </c>
      <c r="B4694" s="0" t="s">
        <v>13579</v>
      </c>
      <c r="C4694" s="0" t="str">
        <f t="shared" si="73"/>
        <v>RUKurganskaya oblast'</v>
      </c>
    </row>
    <row r="4695">
      <c r="A4695" s="0" t="s">
        <v>13580</v>
      </c>
      <c r="B4695" s="0" t="s">
        <v>13581</v>
      </c>
      <c r="C4695" s="0" t="str">
        <f t="shared" si="73"/>
        <v>RUKirovskaja oblast'</v>
      </c>
    </row>
    <row r="4696">
      <c r="A4696" s="0" t="s">
        <v>13580</v>
      </c>
      <c r="B4696" s="0" t="s">
        <v>13582</v>
      </c>
      <c r="C4696" s="0" t="str">
        <f t="shared" si="73"/>
        <v>RUKirovskaya oblast'</v>
      </c>
    </row>
    <row r="4697">
      <c r="A4697" s="0" t="s">
        <v>13583</v>
      </c>
      <c r="B4697" s="0" t="s">
        <v>13584</v>
      </c>
      <c r="C4697" s="0" t="str">
        <f t="shared" si="73"/>
        <v>RUKalužskaja oblast'</v>
      </c>
    </row>
    <row r="4698">
      <c r="A4698" s="0" t="s">
        <v>13583</v>
      </c>
      <c r="B4698" s="0" t="s">
        <v>13585</v>
      </c>
      <c r="C4698" s="0" t="str">
        <f t="shared" si="73"/>
        <v>RUKaluzhskaya oblast'</v>
      </c>
    </row>
    <row r="4699">
      <c r="A4699" s="0" t="s">
        <v>13586</v>
      </c>
      <c r="B4699" s="0" t="s">
        <v>1949</v>
      </c>
      <c r="C4699" s="0" t="str">
        <f t="shared" si="73"/>
        <v>RUKostromskaya oblast'</v>
      </c>
    </row>
    <row r="4700">
      <c r="A4700" s="0" t="s">
        <v>13586</v>
      </c>
      <c r="B4700" s="0" t="s">
        <v>13587</v>
      </c>
      <c r="C4700" s="0" t="str">
        <f t="shared" si="73"/>
        <v>RUKostromskaja oblast'</v>
      </c>
    </row>
    <row r="4701">
      <c r="A4701" s="0" t="s">
        <v>13588</v>
      </c>
      <c r="B4701" s="0" t="s">
        <v>13589</v>
      </c>
      <c r="C4701" s="0" t="str">
        <f t="shared" si="73"/>
        <v>RUKurskaja oblast'</v>
      </c>
    </row>
    <row r="4702">
      <c r="A4702" s="0" t="s">
        <v>13588</v>
      </c>
      <c r="B4702" s="0" t="s">
        <v>13590</v>
      </c>
      <c r="C4702" s="0" t="str">
        <f t="shared" si="73"/>
        <v>RUKurskaya oblast'</v>
      </c>
    </row>
    <row r="4703">
      <c r="A4703" s="0" t="s">
        <v>13591</v>
      </c>
      <c r="B4703" s="0" t="s">
        <v>13592</v>
      </c>
      <c r="C4703" s="0" t="str">
        <f t="shared" si="73"/>
        <v>RULeningradskaja oblast'</v>
      </c>
    </row>
    <row r="4704">
      <c r="A4704" s="0" t="s">
        <v>13591</v>
      </c>
      <c r="B4704" s="0" t="s">
        <v>13593</v>
      </c>
      <c r="C4704" s="0" t="str">
        <f t="shared" si="73"/>
        <v>RULeningradskaya oblast'</v>
      </c>
    </row>
    <row r="4705">
      <c r="A4705" s="0" t="s">
        <v>13594</v>
      </c>
      <c r="B4705" s="0" t="s">
        <v>13595</v>
      </c>
      <c r="C4705" s="0" t="str">
        <f t="shared" si="73"/>
        <v>RULipeckaja oblast'</v>
      </c>
    </row>
    <row r="4706">
      <c r="A4706" s="0" t="s">
        <v>13594</v>
      </c>
      <c r="B4706" s="0" t="s">
        <v>13596</v>
      </c>
      <c r="C4706" s="0" t="str">
        <f t="shared" si="73"/>
        <v>RULipetskaya oblast'</v>
      </c>
    </row>
    <row r="4707">
      <c r="A4707" s="0" t="s">
        <v>13597</v>
      </c>
      <c r="B4707" s="0" t="s">
        <v>13598</v>
      </c>
      <c r="C4707" s="0" t="str">
        <f t="shared" si="73"/>
        <v>RUMagadanskaya oblast'</v>
      </c>
    </row>
    <row r="4708">
      <c r="A4708" s="0" t="s">
        <v>13597</v>
      </c>
      <c r="B4708" s="0" t="s">
        <v>13599</v>
      </c>
      <c r="C4708" s="0" t="str">
        <f t="shared" si="73"/>
        <v>RUMagadanskaja oblast'</v>
      </c>
    </row>
    <row r="4709">
      <c r="A4709" s="0" t="s">
        <v>13600</v>
      </c>
      <c r="B4709" s="0" t="s">
        <v>13601</v>
      </c>
      <c r="C4709" s="0" t="str">
        <f t="shared" si="73"/>
        <v>RUMoskovskaya oblast'</v>
      </c>
    </row>
    <row r="4710">
      <c r="A4710" s="0" t="s">
        <v>13600</v>
      </c>
      <c r="B4710" s="0" t="s">
        <v>1547</v>
      </c>
      <c r="C4710" s="0" t="str">
        <f t="shared" si="73"/>
        <v>RUMoskovskaja oblast'</v>
      </c>
    </row>
    <row r="4711">
      <c r="A4711" s="0" t="s">
        <v>13602</v>
      </c>
      <c r="B4711" s="0" t="s">
        <v>13603</v>
      </c>
      <c r="C4711" s="0" t="str">
        <f t="shared" si="73"/>
        <v>RUMurmanskaya oblast'</v>
      </c>
    </row>
    <row r="4712">
      <c r="A4712" s="0" t="s">
        <v>13602</v>
      </c>
      <c r="B4712" s="0" t="s">
        <v>13604</v>
      </c>
      <c r="C4712" s="0" t="str">
        <f t="shared" si="73"/>
        <v>RUMurmanskaja oblast'</v>
      </c>
    </row>
    <row r="4713">
      <c r="A4713" s="0" t="s">
        <v>13605</v>
      </c>
      <c r="B4713" s="0" t="s">
        <v>13606</v>
      </c>
      <c r="C4713" s="0" t="str">
        <f t="shared" si="73"/>
        <v>RUNovgorodskaja oblast'</v>
      </c>
    </row>
    <row r="4714">
      <c r="A4714" s="0" t="s">
        <v>13605</v>
      </c>
      <c r="B4714" s="0" t="s">
        <v>13607</v>
      </c>
      <c r="C4714" s="0" t="str">
        <f t="shared" si="73"/>
        <v>RUNovgorodskaya oblast'</v>
      </c>
    </row>
    <row r="4715">
      <c r="A4715" s="0" t="s">
        <v>13608</v>
      </c>
      <c r="B4715" s="0" t="s">
        <v>13609</v>
      </c>
      <c r="C4715" s="0" t="str">
        <f t="shared" si="73"/>
        <v>RUNižegorodskaja oblast'</v>
      </c>
    </row>
    <row r="4716">
      <c r="A4716" s="0" t="s">
        <v>13608</v>
      </c>
      <c r="B4716" s="0" t="s">
        <v>13610</v>
      </c>
      <c r="C4716" s="0" t="str">
        <f t="shared" si="73"/>
        <v>RUNizhegorodskaya oblast'</v>
      </c>
    </row>
    <row r="4717">
      <c r="A4717" s="0" t="s">
        <v>13611</v>
      </c>
      <c r="B4717" s="0" t="s">
        <v>1306</v>
      </c>
      <c r="C4717" s="0" t="str">
        <f t="shared" si="73"/>
        <v>RUNovosibirskaya oblast'</v>
      </c>
    </row>
    <row r="4718">
      <c r="A4718" s="0" t="s">
        <v>13611</v>
      </c>
      <c r="B4718" s="0" t="s">
        <v>13612</v>
      </c>
      <c r="C4718" s="0" t="str">
        <f t="shared" si="73"/>
        <v>RUNovosibirskaja oblast'</v>
      </c>
    </row>
    <row r="4719">
      <c r="A4719" s="0" t="s">
        <v>13613</v>
      </c>
      <c r="B4719" s="0" t="s">
        <v>13614</v>
      </c>
      <c r="C4719" s="0" t="str">
        <f t="shared" si="73"/>
        <v>RUOmskaya oblast'</v>
      </c>
    </row>
    <row r="4720">
      <c r="A4720" s="0" t="s">
        <v>13613</v>
      </c>
      <c r="B4720" s="0" t="s">
        <v>13615</v>
      </c>
      <c r="C4720" s="0" t="str">
        <f t="shared" si="73"/>
        <v>RUOmskaja oblast'</v>
      </c>
    </row>
    <row r="4721">
      <c r="A4721" s="0" t="s">
        <v>13616</v>
      </c>
      <c r="B4721" s="0" t="s">
        <v>13617</v>
      </c>
      <c r="C4721" s="0" t="str">
        <f t="shared" si="73"/>
        <v>RUOrenburgskaja oblast'</v>
      </c>
    </row>
    <row r="4722">
      <c r="A4722" s="0" t="s">
        <v>13616</v>
      </c>
      <c r="B4722" s="0" t="s">
        <v>13618</v>
      </c>
      <c r="C4722" s="0" t="str">
        <f t="shared" si="73"/>
        <v>RUOrenburgskaya oblast'</v>
      </c>
    </row>
    <row r="4723">
      <c r="A4723" s="0" t="s">
        <v>13619</v>
      </c>
      <c r="B4723" s="0" t="s">
        <v>13620</v>
      </c>
      <c r="C4723" s="0" t="str">
        <f t="shared" si="73"/>
        <v>RUOrlovskaja oblast'</v>
      </c>
    </row>
    <row r="4724">
      <c r="A4724" s="0" t="s">
        <v>13619</v>
      </c>
      <c r="B4724" s="0" t="s">
        <v>13621</v>
      </c>
      <c r="C4724" s="0" t="str">
        <f t="shared" si="73"/>
        <v>RUOrlovskaya oblast'</v>
      </c>
    </row>
    <row r="4725">
      <c r="A4725" s="0" t="s">
        <v>13622</v>
      </c>
      <c r="B4725" s="0" t="s">
        <v>13623</v>
      </c>
      <c r="C4725" s="0" t="str">
        <f t="shared" si="73"/>
        <v>RUPenzenskaya oblast'</v>
      </c>
    </row>
    <row r="4726">
      <c r="A4726" s="0" t="s">
        <v>13622</v>
      </c>
      <c r="B4726" s="0" t="s">
        <v>13624</v>
      </c>
      <c r="C4726" s="0" t="str">
        <f t="shared" si="73"/>
        <v>RUPenzenskaja oblast'</v>
      </c>
    </row>
    <row r="4727">
      <c r="A4727" s="0" t="s">
        <v>13625</v>
      </c>
      <c r="B4727" s="0" t="s">
        <v>13626</v>
      </c>
      <c r="C4727" s="0" t="str">
        <f t="shared" si="73"/>
        <v>RUPskovskaya oblast'</v>
      </c>
    </row>
    <row r="4728">
      <c r="A4728" s="0" t="s">
        <v>13625</v>
      </c>
      <c r="B4728" s="0" t="s">
        <v>13627</v>
      </c>
      <c r="C4728" s="0" t="str">
        <f t="shared" si="73"/>
        <v>RUPskovskaja oblast'</v>
      </c>
    </row>
    <row r="4729">
      <c r="A4729" s="0" t="s">
        <v>13628</v>
      </c>
      <c r="B4729" s="0" t="s">
        <v>13629</v>
      </c>
      <c r="C4729" s="0" t="str">
        <f t="shared" si="73"/>
        <v>RURostovskaya oblast'</v>
      </c>
    </row>
    <row r="4730">
      <c r="A4730" s="0" t="s">
        <v>13628</v>
      </c>
      <c r="B4730" s="0" t="s">
        <v>13630</v>
      </c>
      <c r="C4730" s="0" t="str">
        <f t="shared" si="73"/>
        <v>RURostovskaja oblast'</v>
      </c>
    </row>
    <row r="4731">
      <c r="A4731" s="0" t="s">
        <v>13631</v>
      </c>
      <c r="B4731" s="0" t="s">
        <v>13632</v>
      </c>
      <c r="C4731" s="0" t="str">
        <f t="shared" si="73"/>
        <v>RURjazanskaja oblast'</v>
      </c>
    </row>
    <row r="4732">
      <c r="A4732" s="0" t="s">
        <v>13631</v>
      </c>
      <c r="B4732" s="0" t="s">
        <v>1497</v>
      </c>
      <c r="C4732" s="0" t="str">
        <f t="shared" si="73"/>
        <v>RURyazanskaya oblast'</v>
      </c>
    </row>
    <row r="4733">
      <c r="A4733" s="0" t="s">
        <v>13633</v>
      </c>
      <c r="B4733" s="0" t="s">
        <v>13634</v>
      </c>
      <c r="C4733" s="0" t="str">
        <f t="shared" si="73"/>
        <v>RUSahalinskaja oblast'</v>
      </c>
    </row>
    <row r="4734">
      <c r="A4734" s="0" t="s">
        <v>13633</v>
      </c>
      <c r="B4734" s="0" t="s">
        <v>13635</v>
      </c>
      <c r="C4734" s="0" t="str">
        <f t="shared" si="73"/>
        <v>RUSakhalinskaya oblast'</v>
      </c>
    </row>
    <row r="4735">
      <c r="A4735" s="0" t="s">
        <v>13636</v>
      </c>
      <c r="B4735" s="0" t="s">
        <v>13637</v>
      </c>
      <c r="C4735" s="0" t="str">
        <f t="shared" si="73"/>
        <v>RUSamarskaja oblast'</v>
      </c>
    </row>
    <row r="4736">
      <c r="A4736" s="0" t="s">
        <v>13636</v>
      </c>
      <c r="B4736" s="0" t="s">
        <v>13638</v>
      </c>
      <c r="C4736" s="0" t="str">
        <f t="shared" si="73"/>
        <v>RUSamarskaya oblast'</v>
      </c>
    </row>
    <row r="4737">
      <c r="A4737" s="0" t="s">
        <v>13639</v>
      </c>
      <c r="B4737" s="0" t="s">
        <v>13640</v>
      </c>
      <c r="C4737" s="0" t="str">
        <f t="shared" si="73"/>
        <v>RUSaratovskaya oblast'</v>
      </c>
    </row>
    <row r="4738">
      <c r="A4738" s="0" t="s">
        <v>13639</v>
      </c>
      <c r="B4738" s="0" t="s">
        <v>13641</v>
      </c>
      <c r="C4738" s="0" t="str">
        <f t="shared" si="73"/>
        <v>RUSaratovskaja oblast'</v>
      </c>
    </row>
    <row r="4739">
      <c r="A4739" s="0" t="s">
        <v>13642</v>
      </c>
      <c r="B4739" s="0" t="s">
        <v>13643</v>
      </c>
      <c r="C4739" s="0" t="str">
        <f ref="C4739:C4802" t="shared" si="74">LEFT(A4739,2)&amp;B4739</f>
        <v>RUSmolenskaja oblast'</v>
      </c>
    </row>
    <row r="4740">
      <c r="A4740" s="0" t="s">
        <v>13642</v>
      </c>
      <c r="B4740" s="0" t="s">
        <v>13644</v>
      </c>
      <c r="C4740" s="0" t="str">
        <f t="shared" si="74"/>
        <v>RUSmolenskaya oblast'</v>
      </c>
    </row>
    <row r="4741">
      <c r="A4741" s="0" t="s">
        <v>13645</v>
      </c>
      <c r="B4741" s="0" t="s">
        <v>1289</v>
      </c>
      <c r="C4741" s="0" t="str">
        <f t="shared" si="74"/>
        <v>RUSverdlovskaya oblast'</v>
      </c>
    </row>
    <row r="4742">
      <c r="A4742" s="0" t="s">
        <v>13645</v>
      </c>
      <c r="B4742" s="0" t="s">
        <v>13646</v>
      </c>
      <c r="C4742" s="0" t="str">
        <f t="shared" si="74"/>
        <v>RUSverdlovskaja oblast'</v>
      </c>
    </row>
    <row r="4743">
      <c r="A4743" s="0" t="s">
        <v>13647</v>
      </c>
      <c r="B4743" s="0" t="s">
        <v>13648</v>
      </c>
      <c r="C4743" s="0" t="str">
        <f t="shared" si="74"/>
        <v>RUTambovskaya oblast'</v>
      </c>
    </row>
    <row r="4744">
      <c r="A4744" s="0" t="s">
        <v>13647</v>
      </c>
      <c r="B4744" s="0" t="s">
        <v>13649</v>
      </c>
      <c r="C4744" s="0" t="str">
        <f t="shared" si="74"/>
        <v>RUTambovskaja oblast'</v>
      </c>
    </row>
    <row r="4745">
      <c r="A4745" s="0" t="s">
        <v>13650</v>
      </c>
      <c r="B4745" s="0" t="s">
        <v>13651</v>
      </c>
      <c r="C4745" s="0" t="str">
        <f t="shared" si="74"/>
        <v>RUTomskaya oblast'</v>
      </c>
    </row>
    <row r="4746">
      <c r="A4746" s="0" t="s">
        <v>13650</v>
      </c>
      <c r="B4746" s="0" t="s">
        <v>13652</v>
      </c>
      <c r="C4746" s="0" t="str">
        <f t="shared" si="74"/>
        <v>RUTomskaja oblast'</v>
      </c>
    </row>
    <row r="4747">
      <c r="A4747" s="0" t="s">
        <v>13653</v>
      </c>
      <c r="B4747" s="0" t="s">
        <v>13654</v>
      </c>
      <c r="C4747" s="0" t="str">
        <f t="shared" si="74"/>
        <v>RUTul'skaja oblast'</v>
      </c>
    </row>
    <row r="4748">
      <c r="A4748" s="0" t="s">
        <v>13653</v>
      </c>
      <c r="B4748" s="0" t="s">
        <v>13655</v>
      </c>
      <c r="C4748" s="0" t="str">
        <f t="shared" si="74"/>
        <v>RUTul'skaya oblast'</v>
      </c>
    </row>
    <row r="4749">
      <c r="A4749" s="0" t="s">
        <v>13656</v>
      </c>
      <c r="B4749" s="0" t="s">
        <v>13657</v>
      </c>
      <c r="C4749" s="0" t="str">
        <f t="shared" si="74"/>
        <v>RUTverskaja oblast'</v>
      </c>
    </row>
    <row r="4750">
      <c r="A4750" s="0" t="s">
        <v>13656</v>
      </c>
      <c r="B4750" s="0" t="s">
        <v>13658</v>
      </c>
      <c r="C4750" s="0" t="str">
        <f t="shared" si="74"/>
        <v>RUTverskaya oblast'</v>
      </c>
    </row>
    <row r="4751">
      <c r="A4751" s="0" t="s">
        <v>13659</v>
      </c>
      <c r="B4751" s="0" t="s">
        <v>13660</v>
      </c>
      <c r="C4751" s="0" t="str">
        <f t="shared" si="74"/>
        <v>RUTyumenskaya oblast'</v>
      </c>
    </row>
    <row r="4752">
      <c r="A4752" s="0" t="s">
        <v>13659</v>
      </c>
      <c r="B4752" s="0" t="s">
        <v>13661</v>
      </c>
      <c r="C4752" s="0" t="str">
        <f t="shared" si="74"/>
        <v>RUTjumenskaja oblast'</v>
      </c>
    </row>
    <row r="4753">
      <c r="A4753" s="0" t="s">
        <v>13662</v>
      </c>
      <c r="B4753" s="0" t="s">
        <v>13663</v>
      </c>
      <c r="C4753" s="0" t="str">
        <f t="shared" si="74"/>
        <v>RUUl'janovskaja oblast'</v>
      </c>
    </row>
    <row r="4754">
      <c r="A4754" s="0" t="s">
        <v>13662</v>
      </c>
      <c r="B4754" s="0" t="s">
        <v>13664</v>
      </c>
      <c r="C4754" s="0" t="str">
        <f t="shared" si="74"/>
        <v>RUUl'yanovskaya oblast'</v>
      </c>
    </row>
    <row r="4755">
      <c r="A4755" s="0" t="s">
        <v>13665</v>
      </c>
      <c r="B4755" s="0" t="s">
        <v>13666</v>
      </c>
      <c r="C4755" s="0" t="str">
        <f t="shared" si="74"/>
        <v>RUVolgogradskaja oblast'</v>
      </c>
    </row>
    <row r="4756">
      <c r="A4756" s="0" t="s">
        <v>13665</v>
      </c>
      <c r="B4756" s="0" t="s">
        <v>13667</v>
      </c>
      <c r="C4756" s="0" t="str">
        <f t="shared" si="74"/>
        <v>RUVolgogradskaya oblast'</v>
      </c>
    </row>
    <row r="4757">
      <c r="A4757" s="0" t="s">
        <v>13668</v>
      </c>
      <c r="B4757" s="0" t="s">
        <v>13669</v>
      </c>
      <c r="C4757" s="0" t="str">
        <f t="shared" si="74"/>
        <v>RUVladimirskaya oblast'</v>
      </c>
    </row>
    <row r="4758">
      <c r="A4758" s="0" t="s">
        <v>13668</v>
      </c>
      <c r="B4758" s="0" t="s">
        <v>13670</v>
      </c>
      <c r="C4758" s="0" t="str">
        <f t="shared" si="74"/>
        <v>RUVladimirskaja oblast'</v>
      </c>
    </row>
    <row r="4759">
      <c r="A4759" s="0" t="s">
        <v>13671</v>
      </c>
      <c r="B4759" s="0" t="s">
        <v>13672</v>
      </c>
      <c r="C4759" s="0" t="str">
        <f t="shared" si="74"/>
        <v>RUVologodskaya oblast'</v>
      </c>
    </row>
    <row r="4760">
      <c r="A4760" s="0" t="s">
        <v>13671</v>
      </c>
      <c r="B4760" s="0" t="s">
        <v>13673</v>
      </c>
      <c r="C4760" s="0" t="str">
        <f t="shared" si="74"/>
        <v>RUVologodskaja oblast'</v>
      </c>
    </row>
    <row r="4761">
      <c r="A4761" s="0" t="s">
        <v>13674</v>
      </c>
      <c r="B4761" s="0" t="s">
        <v>13675</v>
      </c>
      <c r="C4761" s="0" t="str">
        <f t="shared" si="74"/>
        <v>RUVoronežskaja oblast'</v>
      </c>
    </row>
    <row r="4762">
      <c r="A4762" s="0" t="s">
        <v>13674</v>
      </c>
      <c r="B4762" s="0" t="s">
        <v>13676</v>
      </c>
      <c r="C4762" s="0" t="str">
        <f t="shared" si="74"/>
        <v>RUVoronezhskaya oblast'</v>
      </c>
    </row>
    <row r="4763">
      <c r="A4763" s="0" t="s">
        <v>13677</v>
      </c>
      <c r="B4763" s="0" t="s">
        <v>13678</v>
      </c>
      <c r="C4763" s="0" t="str">
        <f t="shared" si="74"/>
        <v>RUJaroslavskaja oblast'</v>
      </c>
    </row>
    <row r="4764">
      <c r="A4764" s="0" t="s">
        <v>13677</v>
      </c>
      <c r="B4764" s="0" t="s">
        <v>13679</v>
      </c>
      <c r="C4764" s="0" t="str">
        <f t="shared" si="74"/>
        <v>RUYaroslavskaya oblast'</v>
      </c>
    </row>
    <row r="4765">
      <c r="A4765" s="0" t="s">
        <v>13680</v>
      </c>
      <c r="B4765" s="0" t="s">
        <v>13681</v>
      </c>
      <c r="C4765" s="0" t="str">
        <f t="shared" si="74"/>
        <v>RUChukotskiy avtonomnyy okrug</v>
      </c>
    </row>
    <row r="4766">
      <c r="A4766" s="0" t="s">
        <v>13680</v>
      </c>
      <c r="B4766" s="0" t="s">
        <v>13682</v>
      </c>
      <c r="C4766" s="0" t="str">
        <f t="shared" si="74"/>
        <v>RUČukotskij avtonomnyj okrug</v>
      </c>
    </row>
    <row r="4767">
      <c r="A4767" s="0" t="s">
        <v>13683</v>
      </c>
      <c r="B4767" s="0" t="s">
        <v>13684</v>
      </c>
      <c r="C4767" s="0" t="str">
        <f t="shared" si="74"/>
        <v>RUKhanty-Mansiyskiy avtonomnyy okrug</v>
      </c>
    </row>
    <row r="4768">
      <c r="A4768" s="0" t="s">
        <v>13683</v>
      </c>
      <c r="B4768" s="0" t="s">
        <v>13685</v>
      </c>
      <c r="C4768" s="0" t="str">
        <f t="shared" si="74"/>
        <v>RUHanty-Mansijskij avtonomnyj okrug</v>
      </c>
    </row>
    <row r="4769">
      <c r="A4769" s="0" t="s">
        <v>13686</v>
      </c>
      <c r="B4769" s="0" t="s">
        <v>13687</v>
      </c>
      <c r="C4769" s="0" t="str">
        <f t="shared" si="74"/>
        <v>RUNenetskiy avtonomnyy okrug</v>
      </c>
    </row>
    <row r="4770">
      <c r="A4770" s="0" t="s">
        <v>13686</v>
      </c>
      <c r="B4770" s="0" t="s">
        <v>13688</v>
      </c>
      <c r="C4770" s="0" t="str">
        <f t="shared" si="74"/>
        <v>RUNeneckij avtonomnyj okrug</v>
      </c>
    </row>
    <row r="4771">
      <c r="A4771" s="0" t="s">
        <v>13689</v>
      </c>
      <c r="B4771" s="0" t="s">
        <v>13690</v>
      </c>
      <c r="C4771" s="0" t="str">
        <f t="shared" si="74"/>
        <v>RUJamalo-Neneckij avtonomnyj okrug</v>
      </c>
    </row>
    <row r="4772">
      <c r="A4772" s="0" t="s">
        <v>13689</v>
      </c>
      <c r="B4772" s="0" t="s">
        <v>13691</v>
      </c>
      <c r="C4772" s="0" t="str">
        <f t="shared" si="74"/>
        <v>RUYamalo-Nenetskiy avtonomnyy okrug</v>
      </c>
    </row>
    <row r="4773">
      <c r="A4773" s="0" t="s">
        <v>13692</v>
      </c>
      <c r="B4773" s="0" t="s">
        <v>1300</v>
      </c>
      <c r="C4773" s="0" t="str">
        <f t="shared" si="74"/>
        <v>RUMoskva</v>
      </c>
    </row>
    <row r="4774">
      <c r="A4774" s="0" t="s">
        <v>13692</v>
      </c>
      <c r="B4774" s="0" t="s">
        <v>1300</v>
      </c>
      <c r="C4774" s="0" t="str">
        <f t="shared" si="74"/>
        <v>RUMoskva</v>
      </c>
    </row>
    <row r="4775">
      <c r="A4775" s="0" t="s">
        <v>13693</v>
      </c>
      <c r="B4775" s="0" t="s">
        <v>13694</v>
      </c>
      <c r="C4775" s="0" t="str">
        <f t="shared" si="74"/>
        <v>RUSankt-Peterburg</v>
      </c>
    </row>
    <row r="4776">
      <c r="A4776" s="0" t="s">
        <v>13693</v>
      </c>
      <c r="B4776" s="0" t="s">
        <v>13694</v>
      </c>
      <c r="C4776" s="0" t="str">
        <f t="shared" si="74"/>
        <v>RUSankt-Peterburg</v>
      </c>
    </row>
    <row r="4777">
      <c r="A4777" s="0" t="s">
        <v>13695</v>
      </c>
      <c r="B4777" s="0" t="s">
        <v>13696</v>
      </c>
      <c r="C4777" s="0" t="str">
        <f t="shared" si="74"/>
        <v>RUYevreyskaya avtonomnaya oblast'</v>
      </c>
    </row>
    <row r="4778">
      <c r="A4778" s="0" t="s">
        <v>13695</v>
      </c>
      <c r="B4778" s="0" t="s">
        <v>13697</v>
      </c>
      <c r="C4778" s="0" t="str">
        <f t="shared" si="74"/>
        <v>RUEvrejskaja avtonomnaja oblast'</v>
      </c>
    </row>
    <row r="4779">
      <c r="A4779" s="0" t="s">
        <v>13698</v>
      </c>
      <c r="B4779" s="0" t="s">
        <v>13699</v>
      </c>
      <c r="C4779" s="0" t="str">
        <f t="shared" si="74"/>
        <v>RUAltajskij kraj</v>
      </c>
    </row>
    <row r="4780">
      <c r="A4780" s="0" t="s">
        <v>13698</v>
      </c>
      <c r="B4780" s="0" t="s">
        <v>13700</v>
      </c>
      <c r="C4780" s="0" t="str">
        <f t="shared" si="74"/>
        <v>RUAltayskiy kray</v>
      </c>
    </row>
    <row r="4781">
      <c r="A4781" s="0" t="s">
        <v>13701</v>
      </c>
      <c r="B4781" s="0" t="s">
        <v>13702</v>
      </c>
      <c r="C4781" s="0" t="str">
        <f t="shared" si="74"/>
        <v>RUKamchatskiy kray</v>
      </c>
    </row>
    <row r="4782">
      <c r="A4782" s="0" t="s">
        <v>13701</v>
      </c>
      <c r="B4782" s="0" t="s">
        <v>13703</v>
      </c>
      <c r="C4782" s="0" t="str">
        <f t="shared" si="74"/>
        <v>RUKamčatskij kraj</v>
      </c>
    </row>
    <row r="4783">
      <c r="A4783" s="0" t="s">
        <v>13704</v>
      </c>
      <c r="B4783" s="0" t="s">
        <v>13705</v>
      </c>
      <c r="C4783" s="0" t="str">
        <f t="shared" si="74"/>
        <v>RUKrasnodarskiy kray</v>
      </c>
    </row>
    <row r="4784">
      <c r="A4784" s="0" t="s">
        <v>13704</v>
      </c>
      <c r="B4784" s="0" t="s">
        <v>13706</v>
      </c>
      <c r="C4784" s="0" t="str">
        <f t="shared" si="74"/>
        <v>RUKrasnodarskij kraj</v>
      </c>
    </row>
    <row r="4785">
      <c r="A4785" s="0" t="s">
        <v>13707</v>
      </c>
      <c r="B4785" s="0" t="s">
        <v>13708</v>
      </c>
      <c r="C4785" s="0" t="str">
        <f t="shared" si="74"/>
        <v>RUKhabarovskiy kray</v>
      </c>
    </row>
    <row r="4786">
      <c r="A4786" s="0" t="s">
        <v>13707</v>
      </c>
      <c r="B4786" s="0" t="s">
        <v>13709</v>
      </c>
      <c r="C4786" s="0" t="str">
        <f t="shared" si="74"/>
        <v>RUHabarovskij kraj</v>
      </c>
    </row>
    <row r="4787">
      <c r="A4787" s="0" t="s">
        <v>13710</v>
      </c>
      <c r="B4787" s="0" t="s">
        <v>13711</v>
      </c>
      <c r="C4787" s="0" t="str">
        <f t="shared" si="74"/>
        <v>RUKrasnojarskij kraj</v>
      </c>
    </row>
    <row r="4788">
      <c r="A4788" s="0" t="s">
        <v>13710</v>
      </c>
      <c r="B4788" s="0" t="s">
        <v>1485</v>
      </c>
      <c r="C4788" s="0" t="str">
        <f t="shared" si="74"/>
        <v>RUKrasnoyarskiy kray</v>
      </c>
    </row>
    <row r="4789">
      <c r="A4789" s="0" t="s">
        <v>13712</v>
      </c>
      <c r="B4789" s="0" t="s">
        <v>1674</v>
      </c>
      <c r="C4789" s="0" t="str">
        <f t="shared" si="74"/>
        <v>RUPermskiy kray</v>
      </c>
    </row>
    <row r="4790">
      <c r="A4790" s="0" t="s">
        <v>13712</v>
      </c>
      <c r="B4790" s="0" t="s">
        <v>13713</v>
      </c>
      <c r="C4790" s="0" t="str">
        <f t="shared" si="74"/>
        <v>RUPermskij kraj</v>
      </c>
    </row>
    <row r="4791">
      <c r="A4791" s="0" t="s">
        <v>13714</v>
      </c>
      <c r="B4791" s="0" t="s">
        <v>13715</v>
      </c>
      <c r="C4791" s="0" t="str">
        <f t="shared" si="74"/>
        <v>RUPrimorskiy kray</v>
      </c>
    </row>
    <row r="4792">
      <c r="A4792" s="0" t="s">
        <v>13714</v>
      </c>
      <c r="B4792" s="0" t="s">
        <v>13716</v>
      </c>
      <c r="C4792" s="0" t="str">
        <f t="shared" si="74"/>
        <v>RUPrimorskij kraj</v>
      </c>
    </row>
    <row r="4793">
      <c r="A4793" s="0" t="s">
        <v>13717</v>
      </c>
      <c r="B4793" s="0" t="s">
        <v>13718</v>
      </c>
      <c r="C4793" s="0" t="str">
        <f t="shared" si="74"/>
        <v>RUStavropol'skiy kray</v>
      </c>
    </row>
    <row r="4794">
      <c r="A4794" s="0" t="s">
        <v>13717</v>
      </c>
      <c r="B4794" s="0" t="s">
        <v>13719</v>
      </c>
      <c r="C4794" s="0" t="str">
        <f t="shared" si="74"/>
        <v>RUStavropol'skij kraj</v>
      </c>
    </row>
    <row r="4795">
      <c r="A4795" s="0" t="s">
        <v>13720</v>
      </c>
      <c r="B4795" s="0" t="s">
        <v>13721</v>
      </c>
      <c r="C4795" s="0" t="str">
        <f t="shared" si="74"/>
        <v>RUZabaykal'skiy kray</v>
      </c>
    </row>
    <row r="4796">
      <c r="A4796" s="0" t="s">
        <v>13720</v>
      </c>
      <c r="B4796" s="0" t="s">
        <v>13722</v>
      </c>
      <c r="C4796" s="0" t="str">
        <f t="shared" si="74"/>
        <v>RUZabajkal'skij kraj</v>
      </c>
    </row>
    <row r="4797">
      <c r="A4797" s="0" t="s">
        <v>13723</v>
      </c>
      <c r="B4797" s="0" t="s">
        <v>13724</v>
      </c>
      <c r="C4797" s="0" t="str">
        <f t="shared" si="74"/>
        <v>RUAdygeya, Respublika</v>
      </c>
    </row>
    <row r="4798">
      <c r="A4798" s="0" t="s">
        <v>13723</v>
      </c>
      <c r="B4798" s="0" t="s">
        <v>13725</v>
      </c>
      <c r="C4798" s="0" t="str">
        <f t="shared" si="74"/>
        <v>RUAdygeja, Respublika</v>
      </c>
    </row>
    <row r="4799">
      <c r="A4799" s="0" t="s">
        <v>13726</v>
      </c>
      <c r="B4799" s="0" t="s">
        <v>13727</v>
      </c>
      <c r="C4799" s="0" t="str">
        <f t="shared" si="74"/>
        <v>RUAltaj, Respublika</v>
      </c>
    </row>
    <row r="4800">
      <c r="A4800" s="0" t="s">
        <v>13726</v>
      </c>
      <c r="B4800" s="0" t="s">
        <v>13728</v>
      </c>
      <c r="C4800" s="0" t="str">
        <f t="shared" si="74"/>
        <v>RUAltay, Respublika</v>
      </c>
    </row>
    <row r="4801">
      <c r="A4801" s="0" t="s">
        <v>13729</v>
      </c>
      <c r="B4801" s="0" t="s">
        <v>13730</v>
      </c>
      <c r="C4801" s="0" t="str">
        <f t="shared" si="74"/>
        <v>RUBaškortostan, Respublika</v>
      </c>
    </row>
    <row r="4802">
      <c r="A4802" s="0" t="s">
        <v>13729</v>
      </c>
      <c r="B4802" s="0" t="s">
        <v>13731</v>
      </c>
      <c r="C4802" s="0" t="str">
        <f t="shared" si="74"/>
        <v>RUBashkortostan, Respublika</v>
      </c>
    </row>
    <row r="4803">
      <c r="A4803" s="0" t="s">
        <v>13732</v>
      </c>
      <c r="B4803" s="0" t="s">
        <v>13733</v>
      </c>
      <c r="C4803" s="0" t="str">
        <f ref="C4803:C4866" t="shared" si="75">LEFT(A4803,2)&amp;B4803</f>
        <v>RUBuryatiya, Respublika</v>
      </c>
    </row>
    <row r="4804">
      <c r="A4804" s="0" t="s">
        <v>13732</v>
      </c>
      <c r="B4804" s="0" t="s">
        <v>13734</v>
      </c>
      <c r="C4804" s="0" t="str">
        <f t="shared" si="75"/>
        <v>RUBurjatija, Respublika</v>
      </c>
    </row>
    <row r="4805">
      <c r="A4805" s="0" t="s">
        <v>13735</v>
      </c>
      <c r="B4805" s="0" t="s">
        <v>13736</v>
      </c>
      <c r="C4805" s="0" t="str">
        <f t="shared" si="75"/>
        <v>RUČečenskaja Respublika</v>
      </c>
    </row>
    <row r="4806">
      <c r="A4806" s="0" t="s">
        <v>13735</v>
      </c>
      <c r="B4806" s="0" t="s">
        <v>13737</v>
      </c>
      <c r="C4806" s="0" t="str">
        <f t="shared" si="75"/>
        <v>RUChechenskaya Respublika</v>
      </c>
    </row>
    <row r="4807">
      <c r="A4807" s="0" t="s">
        <v>13738</v>
      </c>
      <c r="B4807" s="0" t="s">
        <v>13739</v>
      </c>
      <c r="C4807" s="0" t="str">
        <f t="shared" si="75"/>
        <v>RUČuvašskaja Respublika</v>
      </c>
    </row>
    <row r="4808">
      <c r="A4808" s="0" t="s">
        <v>13738</v>
      </c>
      <c r="B4808" s="0" t="s">
        <v>13740</v>
      </c>
      <c r="C4808" s="0" t="str">
        <f t="shared" si="75"/>
        <v>RUChuvashskaya Respublika</v>
      </c>
    </row>
    <row r="4809">
      <c r="A4809" s="0" t="s">
        <v>13741</v>
      </c>
      <c r="B4809" s="0" t="s">
        <v>13742</v>
      </c>
      <c r="C4809" s="0" t="str">
        <f t="shared" si="75"/>
        <v>RUDagestan, Respublika</v>
      </c>
    </row>
    <row r="4810">
      <c r="A4810" s="0" t="s">
        <v>13741</v>
      </c>
      <c r="B4810" s="0" t="s">
        <v>13742</v>
      </c>
      <c r="C4810" s="0" t="str">
        <f t="shared" si="75"/>
        <v>RUDagestan, Respublika</v>
      </c>
    </row>
    <row r="4811">
      <c r="A4811" s="0" t="s">
        <v>13743</v>
      </c>
      <c r="B4811" s="0" t="s">
        <v>13744</v>
      </c>
      <c r="C4811" s="0" t="str">
        <f t="shared" si="75"/>
        <v>RUIngušetija, Respublika</v>
      </c>
    </row>
    <row r="4812">
      <c r="A4812" s="0" t="s">
        <v>13743</v>
      </c>
      <c r="B4812" s="0" t="s">
        <v>13745</v>
      </c>
      <c r="C4812" s="0" t="str">
        <f t="shared" si="75"/>
        <v>RUIngushetiya, Respublika</v>
      </c>
    </row>
    <row r="4813">
      <c r="A4813" s="0" t="s">
        <v>13746</v>
      </c>
      <c r="B4813" s="0" t="s">
        <v>1933</v>
      </c>
      <c r="C4813" s="0" t="str">
        <f t="shared" si="75"/>
        <v>RUKabardino-Balkarskaya Respublika</v>
      </c>
    </row>
    <row r="4814">
      <c r="A4814" s="0" t="s">
        <v>13746</v>
      </c>
      <c r="B4814" s="0" t="s">
        <v>13747</v>
      </c>
      <c r="C4814" s="0" t="str">
        <f t="shared" si="75"/>
        <v>RUKabardino-Balkarskaja Respublika</v>
      </c>
    </row>
    <row r="4815">
      <c r="A4815" s="0" t="s">
        <v>13748</v>
      </c>
      <c r="B4815" s="0" t="s">
        <v>13749</v>
      </c>
      <c r="C4815" s="0" t="str">
        <f t="shared" si="75"/>
        <v>RUKarachayevo-Cherkesskaya Respublika</v>
      </c>
    </row>
    <row r="4816">
      <c r="A4816" s="0" t="s">
        <v>13748</v>
      </c>
      <c r="B4816" s="0" t="s">
        <v>13750</v>
      </c>
      <c r="C4816" s="0" t="str">
        <f t="shared" si="75"/>
        <v>RUKaračaevo-Čerkesskaja Respublika</v>
      </c>
    </row>
    <row r="4817">
      <c r="A4817" s="0" t="s">
        <v>13751</v>
      </c>
      <c r="B4817" s="0" t="s">
        <v>13752</v>
      </c>
      <c r="C4817" s="0" t="str">
        <f t="shared" si="75"/>
        <v>RUHakasija, Respublika</v>
      </c>
    </row>
    <row r="4818">
      <c r="A4818" s="0" t="s">
        <v>13751</v>
      </c>
      <c r="B4818" s="0" t="s">
        <v>13753</v>
      </c>
      <c r="C4818" s="0" t="str">
        <f t="shared" si="75"/>
        <v>RUKhakasiya, Respublika</v>
      </c>
    </row>
    <row r="4819">
      <c r="A4819" s="0" t="s">
        <v>13754</v>
      </c>
      <c r="B4819" s="0" t="s">
        <v>13755</v>
      </c>
      <c r="C4819" s="0" t="str">
        <f t="shared" si="75"/>
        <v>RUKalmykija, Respublika</v>
      </c>
    </row>
    <row r="4820">
      <c r="A4820" s="0" t="s">
        <v>13754</v>
      </c>
      <c r="B4820" s="0" t="s">
        <v>13756</v>
      </c>
      <c r="C4820" s="0" t="str">
        <f t="shared" si="75"/>
        <v>RUKalmykiya, Respublika</v>
      </c>
    </row>
    <row r="4821">
      <c r="A4821" s="0" t="s">
        <v>13757</v>
      </c>
      <c r="B4821" s="0" t="s">
        <v>13758</v>
      </c>
      <c r="C4821" s="0" t="str">
        <f t="shared" si="75"/>
        <v>RUKomi, Respublika</v>
      </c>
    </row>
    <row r="4822">
      <c r="A4822" s="0" t="s">
        <v>13757</v>
      </c>
      <c r="B4822" s="0" t="s">
        <v>13758</v>
      </c>
      <c r="C4822" s="0" t="str">
        <f t="shared" si="75"/>
        <v>RUKomi, Respublika</v>
      </c>
    </row>
    <row r="4823">
      <c r="A4823" s="0" t="s">
        <v>13759</v>
      </c>
      <c r="B4823" s="0" t="s">
        <v>13760</v>
      </c>
      <c r="C4823" s="0" t="str">
        <f t="shared" si="75"/>
        <v>RUKareliya, Respublika</v>
      </c>
    </row>
    <row r="4824">
      <c r="A4824" s="0" t="s">
        <v>13759</v>
      </c>
      <c r="B4824" s="0" t="s">
        <v>13761</v>
      </c>
      <c r="C4824" s="0" t="str">
        <f t="shared" si="75"/>
        <v>RUKarelija, Respublika</v>
      </c>
    </row>
    <row r="4825">
      <c r="A4825" s="0" t="s">
        <v>13762</v>
      </c>
      <c r="B4825" s="0" t="s">
        <v>13763</v>
      </c>
      <c r="C4825" s="0" t="str">
        <f t="shared" si="75"/>
        <v>RUMariy El, Respublika</v>
      </c>
    </row>
    <row r="4826">
      <c r="A4826" s="0" t="s">
        <v>13762</v>
      </c>
      <c r="B4826" s="0" t="s">
        <v>13764</v>
      </c>
      <c r="C4826" s="0" t="str">
        <f t="shared" si="75"/>
        <v>RUMarij Èl, Respublika</v>
      </c>
    </row>
    <row r="4827">
      <c r="A4827" s="0" t="s">
        <v>13765</v>
      </c>
      <c r="B4827" s="0" t="s">
        <v>13766</v>
      </c>
      <c r="C4827" s="0" t="str">
        <f t="shared" si="75"/>
        <v>RUMordoviya, Respublika</v>
      </c>
    </row>
    <row r="4828">
      <c r="A4828" s="0" t="s">
        <v>13765</v>
      </c>
      <c r="B4828" s="0" t="s">
        <v>13767</v>
      </c>
      <c r="C4828" s="0" t="str">
        <f t="shared" si="75"/>
        <v>RUMordovija, Respublika</v>
      </c>
    </row>
    <row r="4829">
      <c r="A4829" s="0" t="s">
        <v>13768</v>
      </c>
      <c r="B4829" s="0" t="s">
        <v>13769</v>
      </c>
      <c r="C4829" s="0" t="str">
        <f t="shared" si="75"/>
        <v>RUSaha, Respublika</v>
      </c>
    </row>
    <row r="4830">
      <c r="A4830" s="0" t="s">
        <v>13768</v>
      </c>
      <c r="B4830" s="0" t="s">
        <v>13770</v>
      </c>
      <c r="C4830" s="0" t="str">
        <f t="shared" si="75"/>
        <v>RUSakha, Respublika</v>
      </c>
    </row>
    <row r="4831">
      <c r="A4831" s="0" t="s">
        <v>13771</v>
      </c>
      <c r="B4831" s="0" t="s">
        <v>13772</v>
      </c>
      <c r="C4831" s="0" t="str">
        <f t="shared" si="75"/>
        <v>RUSevernaya Osetiya, Respublika</v>
      </c>
    </row>
    <row r="4832">
      <c r="A4832" s="0" t="s">
        <v>13771</v>
      </c>
      <c r="B4832" s="0" t="s">
        <v>13773</v>
      </c>
      <c r="C4832" s="0" t="str">
        <f t="shared" si="75"/>
        <v>RUSevernaja Osetija, Respublika</v>
      </c>
    </row>
    <row r="4833">
      <c r="A4833" s="0" t="s">
        <v>13774</v>
      </c>
      <c r="B4833" s="0" t="s">
        <v>13775</v>
      </c>
      <c r="C4833" s="0" t="str">
        <f t="shared" si="75"/>
        <v>RUTatarstan, Respublika</v>
      </c>
    </row>
    <row r="4834">
      <c r="A4834" s="0" t="s">
        <v>13774</v>
      </c>
      <c r="B4834" s="0" t="s">
        <v>13775</v>
      </c>
      <c r="C4834" s="0" t="str">
        <f t="shared" si="75"/>
        <v>RUTatarstan, Respublika</v>
      </c>
    </row>
    <row r="4835">
      <c r="A4835" s="0" t="s">
        <v>13776</v>
      </c>
      <c r="B4835" s="0" t="s">
        <v>13777</v>
      </c>
      <c r="C4835" s="0" t="str">
        <f t="shared" si="75"/>
        <v>RUTyva, Respublika</v>
      </c>
    </row>
    <row r="4836">
      <c r="A4836" s="0" t="s">
        <v>13776</v>
      </c>
      <c r="B4836" s="0" t="s">
        <v>13777</v>
      </c>
      <c r="C4836" s="0" t="str">
        <f t="shared" si="75"/>
        <v>RUTyva, Respublika</v>
      </c>
    </row>
    <row r="4837">
      <c r="A4837" s="0" t="s">
        <v>13778</v>
      </c>
      <c r="B4837" s="0" t="s">
        <v>13779</v>
      </c>
      <c r="C4837" s="0" t="str">
        <f t="shared" si="75"/>
        <v>RUUdmurtskaya Respublika</v>
      </c>
    </row>
    <row r="4838">
      <c r="A4838" s="0" t="s">
        <v>13778</v>
      </c>
      <c r="B4838" s="0" t="s">
        <v>13780</v>
      </c>
      <c r="C4838" s="0" t="str">
        <f t="shared" si="75"/>
        <v>RUUdmurtskaja Respublika</v>
      </c>
    </row>
    <row r="4839">
      <c r="A4839" s="0" t="s">
        <v>13781</v>
      </c>
      <c r="B4839" s="0" t="s">
        <v>1786</v>
      </c>
      <c r="C4839" s="0" t="str">
        <f t="shared" si="75"/>
        <v>RWCity of Kigali</v>
      </c>
    </row>
    <row r="4840">
      <c r="A4840" s="0" t="s">
        <v>13781</v>
      </c>
      <c r="B4840" s="0" t="s">
        <v>13782</v>
      </c>
      <c r="C4840" s="0" t="str">
        <f t="shared" si="75"/>
        <v>RWVille de Kigali</v>
      </c>
    </row>
    <row r="4841">
      <c r="A4841" s="0" t="s">
        <v>13781</v>
      </c>
      <c r="B4841" s="0" t="s">
        <v>13783</v>
      </c>
      <c r="C4841" s="0" t="str">
        <f t="shared" si="75"/>
        <v>RWUmujyi wa Kigali</v>
      </c>
    </row>
    <row r="4842">
      <c r="A4842" s="0" t="s">
        <v>13784</v>
      </c>
      <c r="B4842" s="0" t="s">
        <v>1664</v>
      </c>
      <c r="C4842" s="0" t="str">
        <f t="shared" si="75"/>
        <v>RWEastern</v>
      </c>
    </row>
    <row r="4843">
      <c r="A4843" s="0" t="s">
        <v>13784</v>
      </c>
      <c r="B4843" s="0" t="s">
        <v>6282</v>
      </c>
      <c r="C4843" s="0" t="str">
        <f t="shared" si="75"/>
        <v>RWEst</v>
      </c>
    </row>
    <row r="4844">
      <c r="A4844" s="0" t="s">
        <v>13784</v>
      </c>
      <c r="B4844" s="0" t="s">
        <v>13785</v>
      </c>
      <c r="C4844" s="0" t="str">
        <f t="shared" si="75"/>
        <v>RWIburasirazuba</v>
      </c>
    </row>
    <row r="4845">
      <c r="A4845" s="0" t="s">
        <v>13786</v>
      </c>
      <c r="B4845" s="0" t="s">
        <v>8212</v>
      </c>
      <c r="C4845" s="0" t="str">
        <f t="shared" si="75"/>
        <v>RWNorthern</v>
      </c>
    </row>
    <row r="4846">
      <c r="A4846" s="0" t="s">
        <v>13786</v>
      </c>
      <c r="B4846" s="0" t="s">
        <v>6302</v>
      </c>
      <c r="C4846" s="0" t="str">
        <f t="shared" si="75"/>
        <v>RWNord</v>
      </c>
    </row>
    <row r="4847">
      <c r="A4847" s="0" t="s">
        <v>13786</v>
      </c>
      <c r="B4847" s="0" t="s">
        <v>13787</v>
      </c>
      <c r="C4847" s="0" t="str">
        <f t="shared" si="75"/>
        <v>RWAmajyaruguru</v>
      </c>
    </row>
    <row r="4848">
      <c r="A4848" s="0" t="s">
        <v>13788</v>
      </c>
      <c r="B4848" s="0" t="s">
        <v>1884</v>
      </c>
      <c r="C4848" s="0" t="str">
        <f t="shared" si="75"/>
        <v>RWWestern</v>
      </c>
    </row>
    <row r="4849">
      <c r="A4849" s="0" t="s">
        <v>13788</v>
      </c>
      <c r="B4849" s="0" t="s">
        <v>7006</v>
      </c>
      <c r="C4849" s="0" t="str">
        <f t="shared" si="75"/>
        <v>RWOuest</v>
      </c>
    </row>
    <row r="4850">
      <c r="A4850" s="0" t="s">
        <v>13788</v>
      </c>
      <c r="B4850" s="0" t="s">
        <v>13789</v>
      </c>
      <c r="C4850" s="0" t="str">
        <f t="shared" si="75"/>
        <v>RWIburengerazuba</v>
      </c>
    </row>
    <row r="4851">
      <c r="A4851" s="0" t="s">
        <v>13790</v>
      </c>
      <c r="B4851" s="0" t="s">
        <v>6667</v>
      </c>
      <c r="C4851" s="0" t="str">
        <f t="shared" si="75"/>
        <v>RWSouthern</v>
      </c>
    </row>
    <row r="4852">
      <c r="A4852" s="0" t="s">
        <v>13790</v>
      </c>
      <c r="B4852" s="0" t="s">
        <v>7009</v>
      </c>
      <c r="C4852" s="0" t="str">
        <f t="shared" si="75"/>
        <v>RWSud</v>
      </c>
    </row>
    <row r="4853">
      <c r="A4853" s="0" t="s">
        <v>13790</v>
      </c>
      <c r="B4853" s="0" t="s">
        <v>13791</v>
      </c>
      <c r="C4853" s="0" t="str">
        <f t="shared" si="75"/>
        <v>RWAmajyepfo</v>
      </c>
    </row>
    <row r="4854">
      <c r="A4854" s="0" t="s">
        <v>13792</v>
      </c>
      <c r="B4854" s="0" t="s">
        <v>1415</v>
      </c>
      <c r="C4854" s="0" t="str">
        <f t="shared" si="75"/>
        <v>SAAr Riyāḑ</v>
      </c>
    </row>
    <row r="4855">
      <c r="A4855" s="0" t="s">
        <v>13793</v>
      </c>
      <c r="B4855" s="0" t="s">
        <v>13794</v>
      </c>
      <c r="C4855" s="0" t="str">
        <f t="shared" si="75"/>
        <v>SAMakkah al Mukarramah</v>
      </c>
    </row>
    <row r="4856">
      <c r="A4856" s="0" t="s">
        <v>13795</v>
      </c>
      <c r="B4856" s="0" t="s">
        <v>13796</v>
      </c>
      <c r="C4856" s="0" t="str">
        <f t="shared" si="75"/>
        <v>SAAl Madīnah al Munawwarah</v>
      </c>
    </row>
    <row r="4857">
      <c r="A4857" s="0" t="s">
        <v>13797</v>
      </c>
      <c r="B4857" s="0" t="s">
        <v>7938</v>
      </c>
      <c r="C4857" s="0" t="str">
        <f t="shared" si="75"/>
        <v>SAAsh Sharqīyah</v>
      </c>
    </row>
    <row r="4858">
      <c r="A4858" s="0" t="s">
        <v>13798</v>
      </c>
      <c r="B4858" s="0" t="s">
        <v>13799</v>
      </c>
      <c r="C4858" s="0" t="str">
        <f t="shared" si="75"/>
        <v>SAAl Qaşīm</v>
      </c>
    </row>
    <row r="4859">
      <c r="A4859" s="0" t="s">
        <v>13800</v>
      </c>
      <c r="B4859" s="0" t="s">
        <v>13801</v>
      </c>
      <c r="C4859" s="0" t="str">
        <f t="shared" si="75"/>
        <v>SAḨā'il</v>
      </c>
    </row>
    <row r="4860">
      <c r="A4860" s="0" t="s">
        <v>13802</v>
      </c>
      <c r="B4860" s="0" t="s">
        <v>13803</v>
      </c>
      <c r="C4860" s="0" t="str">
        <f t="shared" si="75"/>
        <v>SATabūk</v>
      </c>
    </row>
    <row r="4861">
      <c r="A4861" s="0" t="s">
        <v>13804</v>
      </c>
      <c r="B4861" s="0" t="s">
        <v>13805</v>
      </c>
      <c r="C4861" s="0" t="str">
        <f t="shared" si="75"/>
        <v>SAAl Ḩudūd ash Shamālīyah</v>
      </c>
    </row>
    <row r="4862">
      <c r="A4862" s="0" t="s">
        <v>13806</v>
      </c>
      <c r="B4862" s="0" t="s">
        <v>13807</v>
      </c>
      <c r="C4862" s="0" t="str">
        <f t="shared" si="75"/>
        <v>SAJāzān</v>
      </c>
    </row>
    <row r="4863">
      <c r="A4863" s="0" t="s">
        <v>13808</v>
      </c>
      <c r="B4863" s="0" t="s">
        <v>13809</v>
      </c>
      <c r="C4863" s="0" t="str">
        <f t="shared" si="75"/>
        <v>SANajrān</v>
      </c>
    </row>
    <row r="4864">
      <c r="A4864" s="0" t="s">
        <v>13810</v>
      </c>
      <c r="B4864" s="0" t="s">
        <v>13811</v>
      </c>
      <c r="C4864" s="0" t="str">
        <f t="shared" si="75"/>
        <v>SAAl Bāḩah</v>
      </c>
    </row>
    <row r="4865">
      <c r="A4865" s="0" t="s">
        <v>13812</v>
      </c>
      <c r="B4865" s="0" t="s">
        <v>13813</v>
      </c>
      <c r="C4865" s="0" t="str">
        <f t="shared" si="75"/>
        <v>SAAl Jawf</v>
      </c>
    </row>
    <row r="4866">
      <c r="A4866" s="0" t="s">
        <v>13814</v>
      </c>
      <c r="B4866" s="0" t="s">
        <v>13815</v>
      </c>
      <c r="C4866" s="0" t="str">
        <f t="shared" si="75"/>
        <v>SA'Asīr</v>
      </c>
    </row>
    <row r="4867">
      <c r="A4867" s="0" t="s">
        <v>13816</v>
      </c>
      <c r="B4867" s="0" t="s">
        <v>6649</v>
      </c>
      <c r="C4867" s="0" t="str">
        <f ref="C4867:C4930" t="shared" si="76">LEFT(A4867,2)&amp;B4867</f>
        <v>SBCentral</v>
      </c>
    </row>
    <row r="4868">
      <c r="A4868" s="0" t="s">
        <v>13817</v>
      </c>
      <c r="B4868" s="0" t="s">
        <v>10622</v>
      </c>
      <c r="C4868" s="0" t="str">
        <f t="shared" si="76"/>
        <v>SBChoiseul</v>
      </c>
    </row>
    <row r="4869">
      <c r="A4869" s="0" t="s">
        <v>13818</v>
      </c>
      <c r="B4869" s="0" t="s">
        <v>13819</v>
      </c>
      <c r="C4869" s="0" t="str">
        <f t="shared" si="76"/>
        <v>SBGuadalcanal</v>
      </c>
    </row>
    <row r="4870">
      <c r="A4870" s="0" t="s">
        <v>13820</v>
      </c>
      <c r="B4870" s="0" t="s">
        <v>13821</v>
      </c>
      <c r="C4870" s="0" t="str">
        <f t="shared" si="76"/>
        <v>SBIsabel</v>
      </c>
    </row>
    <row r="4871">
      <c r="A4871" s="0" t="s">
        <v>13822</v>
      </c>
      <c r="B4871" s="0" t="s">
        <v>13823</v>
      </c>
      <c r="C4871" s="0" t="str">
        <f t="shared" si="76"/>
        <v>SBMakira-Ulawa</v>
      </c>
    </row>
    <row r="4872">
      <c r="A4872" s="0" t="s">
        <v>13824</v>
      </c>
      <c r="B4872" s="0" t="s">
        <v>13825</v>
      </c>
      <c r="C4872" s="0" t="str">
        <f t="shared" si="76"/>
        <v>SBMalaita</v>
      </c>
    </row>
    <row r="4873">
      <c r="A4873" s="0" t="s">
        <v>13826</v>
      </c>
      <c r="B4873" s="0" t="s">
        <v>13827</v>
      </c>
      <c r="C4873" s="0" t="str">
        <f t="shared" si="76"/>
        <v>SBRennell and Bellona</v>
      </c>
    </row>
    <row r="4874">
      <c r="A4874" s="0" t="s">
        <v>13828</v>
      </c>
      <c r="B4874" s="0" t="s">
        <v>13829</v>
      </c>
      <c r="C4874" s="0" t="str">
        <f t="shared" si="76"/>
        <v>SBTemotu</v>
      </c>
    </row>
    <row r="4875">
      <c r="A4875" s="0" t="s">
        <v>13830</v>
      </c>
      <c r="B4875" s="0" t="s">
        <v>1884</v>
      </c>
      <c r="C4875" s="0" t="str">
        <f t="shared" si="76"/>
        <v>SBWestern</v>
      </c>
    </row>
    <row r="4876">
      <c r="A4876" s="0" t="s">
        <v>13831</v>
      </c>
      <c r="B4876" s="0" t="s">
        <v>13832</v>
      </c>
      <c r="C4876" s="0" t="str">
        <f t="shared" si="76"/>
        <v>SBCapital Territory (Honiara)</v>
      </c>
    </row>
    <row r="4877">
      <c r="A4877" s="0" t="s">
        <v>13833</v>
      </c>
      <c r="B4877" s="0" t="s">
        <v>13834</v>
      </c>
      <c r="C4877" s="0" t="str">
        <f t="shared" si="76"/>
        <v>SCAns o Pen</v>
      </c>
    </row>
    <row r="4878">
      <c r="A4878" s="0" t="s">
        <v>13833</v>
      </c>
      <c r="B4878" s="0" t="s">
        <v>13835</v>
      </c>
      <c r="C4878" s="0" t="str">
        <f t="shared" si="76"/>
        <v>SCAnse aux Pins</v>
      </c>
    </row>
    <row r="4879">
      <c r="A4879" s="0" t="s">
        <v>13833</v>
      </c>
      <c r="B4879" s="0" t="s">
        <v>13835</v>
      </c>
      <c r="C4879" s="0" t="str">
        <f t="shared" si="76"/>
        <v>SCAnse aux Pins</v>
      </c>
    </row>
    <row r="4880">
      <c r="A4880" s="0" t="s">
        <v>13836</v>
      </c>
      <c r="B4880" s="0" t="s">
        <v>13837</v>
      </c>
      <c r="C4880" s="0" t="str">
        <f t="shared" si="76"/>
        <v>SCAns Bwalo</v>
      </c>
    </row>
    <row r="4881">
      <c r="A4881" s="0" t="s">
        <v>13836</v>
      </c>
      <c r="B4881" s="0" t="s">
        <v>13838</v>
      </c>
      <c r="C4881" s="0" t="str">
        <f t="shared" si="76"/>
        <v>SCAnse Boileau</v>
      </c>
    </row>
    <row r="4882">
      <c r="A4882" s="0" t="s">
        <v>13836</v>
      </c>
      <c r="B4882" s="0" t="s">
        <v>13838</v>
      </c>
      <c r="C4882" s="0" t="str">
        <f t="shared" si="76"/>
        <v>SCAnse Boileau</v>
      </c>
    </row>
    <row r="4883">
      <c r="A4883" s="0" t="s">
        <v>13839</v>
      </c>
      <c r="B4883" s="0" t="s">
        <v>13840</v>
      </c>
      <c r="C4883" s="0" t="str">
        <f t="shared" si="76"/>
        <v>SCAns Etwal</v>
      </c>
    </row>
    <row r="4884">
      <c r="A4884" s="0" t="s">
        <v>13839</v>
      </c>
      <c r="B4884" s="0" t="s">
        <v>13841</v>
      </c>
      <c r="C4884" s="0" t="str">
        <f t="shared" si="76"/>
        <v>SCAnse Etoile</v>
      </c>
    </row>
    <row r="4885">
      <c r="A4885" s="0" t="s">
        <v>13839</v>
      </c>
      <c r="B4885" s="0" t="s">
        <v>13842</v>
      </c>
      <c r="C4885" s="0" t="str">
        <f t="shared" si="76"/>
        <v>SCAnse Étoile</v>
      </c>
    </row>
    <row r="4886">
      <c r="A4886" s="0" t="s">
        <v>13843</v>
      </c>
      <c r="B4886" s="0" t="s">
        <v>13844</v>
      </c>
      <c r="C4886" s="0" t="str">
        <f t="shared" si="76"/>
        <v>SCO Kap</v>
      </c>
    </row>
    <row r="4887">
      <c r="A4887" s="0" t="s">
        <v>13843</v>
      </c>
      <c r="B4887" s="0" t="s">
        <v>13845</v>
      </c>
      <c r="C4887" s="0" t="str">
        <f t="shared" si="76"/>
        <v>SCAu Cap</v>
      </c>
    </row>
    <row r="4888">
      <c r="A4888" s="0" t="s">
        <v>13843</v>
      </c>
      <c r="B4888" s="0" t="s">
        <v>13845</v>
      </c>
      <c r="C4888" s="0" t="str">
        <f t="shared" si="76"/>
        <v>SCAu Cap</v>
      </c>
    </row>
    <row r="4889">
      <c r="A4889" s="0" t="s">
        <v>13846</v>
      </c>
      <c r="B4889" s="0" t="s">
        <v>13847</v>
      </c>
      <c r="C4889" s="0" t="str">
        <f t="shared" si="76"/>
        <v>SCAns Royal</v>
      </c>
    </row>
    <row r="4890">
      <c r="A4890" s="0" t="s">
        <v>13846</v>
      </c>
      <c r="B4890" s="0" t="s">
        <v>13848</v>
      </c>
      <c r="C4890" s="0" t="str">
        <f t="shared" si="76"/>
        <v>SCAnse Royale</v>
      </c>
    </row>
    <row r="4891">
      <c r="A4891" s="0" t="s">
        <v>13846</v>
      </c>
      <c r="B4891" s="0" t="s">
        <v>13848</v>
      </c>
      <c r="C4891" s="0" t="str">
        <f t="shared" si="76"/>
        <v>SCAnse Royale</v>
      </c>
    </row>
    <row r="4892">
      <c r="A4892" s="0" t="s">
        <v>13849</v>
      </c>
      <c r="B4892" s="0" t="s">
        <v>13850</v>
      </c>
      <c r="C4892" s="0" t="str">
        <f t="shared" si="76"/>
        <v>SCBe Lazar</v>
      </c>
    </row>
    <row r="4893">
      <c r="A4893" s="0" t="s">
        <v>13849</v>
      </c>
      <c r="B4893" s="0" t="s">
        <v>13851</v>
      </c>
      <c r="C4893" s="0" t="str">
        <f t="shared" si="76"/>
        <v>SCBaie Lazare</v>
      </c>
    </row>
    <row r="4894">
      <c r="A4894" s="0" t="s">
        <v>13849</v>
      </c>
      <c r="B4894" s="0" t="s">
        <v>13851</v>
      </c>
      <c r="C4894" s="0" t="str">
        <f t="shared" si="76"/>
        <v>SCBaie Lazare</v>
      </c>
    </row>
    <row r="4895">
      <c r="A4895" s="0" t="s">
        <v>13852</v>
      </c>
      <c r="B4895" s="0" t="s">
        <v>13853</v>
      </c>
      <c r="C4895" s="0" t="str">
        <f t="shared" si="76"/>
        <v>SCBe Sent Ann</v>
      </c>
    </row>
    <row r="4896">
      <c r="A4896" s="0" t="s">
        <v>13852</v>
      </c>
      <c r="B4896" s="0" t="s">
        <v>13854</v>
      </c>
      <c r="C4896" s="0" t="str">
        <f t="shared" si="76"/>
        <v>SCBaie Sainte Anne</v>
      </c>
    </row>
    <row r="4897">
      <c r="A4897" s="0" t="s">
        <v>13852</v>
      </c>
      <c r="B4897" s="0" t="s">
        <v>13855</v>
      </c>
      <c r="C4897" s="0" t="str">
        <f t="shared" si="76"/>
        <v>SCBaie Sainte-Anne</v>
      </c>
    </row>
    <row r="4898">
      <c r="A4898" s="0" t="s">
        <v>13856</v>
      </c>
      <c r="B4898" s="0" t="s">
        <v>13857</v>
      </c>
      <c r="C4898" s="0" t="str">
        <f t="shared" si="76"/>
        <v>SCBovalon</v>
      </c>
    </row>
    <row r="4899">
      <c r="A4899" s="0" t="s">
        <v>13856</v>
      </c>
      <c r="B4899" s="0" t="s">
        <v>13858</v>
      </c>
      <c r="C4899" s="0" t="str">
        <f t="shared" si="76"/>
        <v>SCBeau Vallon</v>
      </c>
    </row>
    <row r="4900">
      <c r="A4900" s="0" t="s">
        <v>13856</v>
      </c>
      <c r="B4900" s="0" t="s">
        <v>13858</v>
      </c>
      <c r="C4900" s="0" t="str">
        <f t="shared" si="76"/>
        <v>SCBeau Vallon</v>
      </c>
    </row>
    <row r="4901">
      <c r="A4901" s="0" t="s">
        <v>13859</v>
      </c>
      <c r="B4901" s="0" t="s">
        <v>13860</v>
      </c>
      <c r="C4901" s="0" t="str">
        <f t="shared" si="76"/>
        <v>SCBeler</v>
      </c>
    </row>
    <row r="4902">
      <c r="A4902" s="0" t="s">
        <v>13859</v>
      </c>
      <c r="B4902" s="0" t="s">
        <v>13861</v>
      </c>
      <c r="C4902" s="0" t="str">
        <f t="shared" si="76"/>
        <v>SCBel Air</v>
      </c>
    </row>
    <row r="4903">
      <c r="A4903" s="0" t="s">
        <v>13859</v>
      </c>
      <c r="B4903" s="0" t="s">
        <v>13861</v>
      </c>
      <c r="C4903" s="0" t="str">
        <f t="shared" si="76"/>
        <v>SCBel Air</v>
      </c>
    </row>
    <row r="4904">
      <c r="A4904" s="0" t="s">
        <v>13862</v>
      </c>
      <c r="B4904" s="0" t="s">
        <v>13863</v>
      </c>
      <c r="C4904" s="0" t="str">
        <f t="shared" si="76"/>
        <v>SCBelonm</v>
      </c>
    </row>
    <row r="4905">
      <c r="A4905" s="0" t="s">
        <v>13862</v>
      </c>
      <c r="B4905" s="0" t="s">
        <v>13864</v>
      </c>
      <c r="C4905" s="0" t="str">
        <f t="shared" si="76"/>
        <v>SCBel Ombre</v>
      </c>
    </row>
    <row r="4906">
      <c r="A4906" s="0" t="s">
        <v>13862</v>
      </c>
      <c r="B4906" s="0" t="s">
        <v>13864</v>
      </c>
      <c r="C4906" s="0" t="str">
        <f t="shared" si="76"/>
        <v>SCBel Ombre</v>
      </c>
    </row>
    <row r="4907">
      <c r="A4907" s="0" t="s">
        <v>13865</v>
      </c>
      <c r="B4907" s="0" t="s">
        <v>13866</v>
      </c>
      <c r="C4907" s="0" t="str">
        <f t="shared" si="76"/>
        <v>SCKaskad</v>
      </c>
    </row>
    <row r="4908">
      <c r="A4908" s="0" t="s">
        <v>13865</v>
      </c>
      <c r="B4908" s="0" t="s">
        <v>13867</v>
      </c>
      <c r="C4908" s="0" t="str">
        <f t="shared" si="76"/>
        <v>SCCascade</v>
      </c>
    </row>
    <row r="4909">
      <c r="A4909" s="0" t="s">
        <v>13865</v>
      </c>
      <c r="B4909" s="0" t="s">
        <v>13867</v>
      </c>
      <c r="C4909" s="0" t="str">
        <f t="shared" si="76"/>
        <v>SCCascade</v>
      </c>
    </row>
    <row r="4910">
      <c r="A4910" s="0" t="s">
        <v>13868</v>
      </c>
      <c r="B4910" s="0" t="s">
        <v>13869</v>
      </c>
      <c r="C4910" s="0" t="str">
        <f t="shared" si="76"/>
        <v>SCGlasi</v>
      </c>
    </row>
    <row r="4911">
      <c r="A4911" s="0" t="s">
        <v>13868</v>
      </c>
      <c r="B4911" s="0" t="s">
        <v>13870</v>
      </c>
      <c r="C4911" s="0" t="str">
        <f t="shared" si="76"/>
        <v>SCGlacis</v>
      </c>
    </row>
    <row r="4912">
      <c r="A4912" s="0" t="s">
        <v>13868</v>
      </c>
      <c r="B4912" s="0" t="s">
        <v>13870</v>
      </c>
      <c r="C4912" s="0" t="str">
        <f t="shared" si="76"/>
        <v>SCGlacis</v>
      </c>
    </row>
    <row r="4913">
      <c r="A4913" s="0" t="s">
        <v>13871</v>
      </c>
      <c r="B4913" s="0" t="s">
        <v>13872</v>
      </c>
      <c r="C4913" s="0" t="str">
        <f t="shared" si="76"/>
        <v>SCGrand Ans Mae</v>
      </c>
    </row>
    <row r="4914">
      <c r="A4914" s="0" t="s">
        <v>13871</v>
      </c>
      <c r="B4914" s="0" t="s">
        <v>13873</v>
      </c>
      <c r="C4914" s="0" t="str">
        <f t="shared" si="76"/>
        <v>SCGrand Anse Mahe</v>
      </c>
    </row>
    <row r="4915">
      <c r="A4915" s="0" t="s">
        <v>13871</v>
      </c>
      <c r="B4915" s="0" t="s">
        <v>13874</v>
      </c>
      <c r="C4915" s="0" t="str">
        <f t="shared" si="76"/>
        <v>SCGrand'Anse Mahé</v>
      </c>
    </row>
    <row r="4916">
      <c r="A4916" s="0" t="s">
        <v>13875</v>
      </c>
      <c r="B4916" s="0" t="s">
        <v>13876</v>
      </c>
      <c r="C4916" s="0" t="str">
        <f t="shared" si="76"/>
        <v>SCGrand Ans Pralen</v>
      </c>
    </row>
    <row r="4917">
      <c r="A4917" s="0" t="s">
        <v>13875</v>
      </c>
      <c r="B4917" s="0" t="s">
        <v>13877</v>
      </c>
      <c r="C4917" s="0" t="str">
        <f t="shared" si="76"/>
        <v>SCGrand Anse Praslin</v>
      </c>
    </row>
    <row r="4918">
      <c r="A4918" s="0" t="s">
        <v>13875</v>
      </c>
      <c r="B4918" s="0" t="s">
        <v>13878</v>
      </c>
      <c r="C4918" s="0" t="str">
        <f t="shared" si="76"/>
        <v>SCGrand'Anse Praslin</v>
      </c>
    </row>
    <row r="4919">
      <c r="A4919" s="0" t="s">
        <v>13879</v>
      </c>
      <c r="B4919" s="0" t="s">
        <v>13880</v>
      </c>
      <c r="C4919" s="0" t="str">
        <f t="shared" si="76"/>
        <v>SCLadig</v>
      </c>
    </row>
    <row r="4920">
      <c r="A4920" s="0" t="s">
        <v>13879</v>
      </c>
      <c r="B4920" s="0" t="s">
        <v>13881</v>
      </c>
      <c r="C4920" s="0" t="str">
        <f t="shared" si="76"/>
        <v>SCLa Digue</v>
      </c>
    </row>
    <row r="4921">
      <c r="A4921" s="0" t="s">
        <v>13879</v>
      </c>
      <c r="B4921" s="0" t="s">
        <v>13881</v>
      </c>
      <c r="C4921" s="0" t="str">
        <f t="shared" si="76"/>
        <v>SCLa Digue</v>
      </c>
    </row>
    <row r="4922">
      <c r="A4922" s="0" t="s">
        <v>13882</v>
      </c>
      <c r="B4922" s="0" t="s">
        <v>13883</v>
      </c>
      <c r="C4922" s="0" t="str">
        <f t="shared" si="76"/>
        <v>SCLarivyer Anglez</v>
      </c>
    </row>
    <row r="4923">
      <c r="A4923" s="0" t="s">
        <v>13882</v>
      </c>
      <c r="B4923" s="0" t="s">
        <v>13884</v>
      </c>
      <c r="C4923" s="0" t="str">
        <f t="shared" si="76"/>
        <v>SCEnglish River</v>
      </c>
    </row>
    <row r="4924">
      <c r="A4924" s="0" t="s">
        <v>13882</v>
      </c>
      <c r="B4924" s="0" t="s">
        <v>13885</v>
      </c>
      <c r="C4924" s="0" t="str">
        <f t="shared" si="76"/>
        <v>SCLa Rivière Anglaise</v>
      </c>
    </row>
    <row r="4925">
      <c r="A4925" s="0" t="s">
        <v>13886</v>
      </c>
      <c r="B4925" s="0" t="s">
        <v>13887</v>
      </c>
      <c r="C4925" s="0" t="str">
        <f t="shared" si="76"/>
        <v>SCMon Bikston</v>
      </c>
    </row>
    <row r="4926">
      <c r="A4926" s="0" t="s">
        <v>13886</v>
      </c>
      <c r="B4926" s="0" t="s">
        <v>13888</v>
      </c>
      <c r="C4926" s="0" t="str">
        <f t="shared" si="76"/>
        <v>SCMont Buxton</v>
      </c>
    </row>
    <row r="4927">
      <c r="A4927" s="0" t="s">
        <v>13886</v>
      </c>
      <c r="B4927" s="0" t="s">
        <v>13888</v>
      </c>
      <c r="C4927" s="0" t="str">
        <f t="shared" si="76"/>
        <v>SCMont Buxton</v>
      </c>
    </row>
    <row r="4928">
      <c r="A4928" s="0" t="s">
        <v>13889</v>
      </c>
      <c r="B4928" s="0" t="s">
        <v>13890</v>
      </c>
      <c r="C4928" s="0" t="str">
        <f t="shared" si="76"/>
        <v>SCMon Fleri</v>
      </c>
    </row>
    <row r="4929">
      <c r="A4929" s="0" t="s">
        <v>13889</v>
      </c>
      <c r="B4929" s="0" t="s">
        <v>13891</v>
      </c>
      <c r="C4929" s="0" t="str">
        <f t="shared" si="76"/>
        <v>SCMont Fleuri</v>
      </c>
    </row>
    <row r="4930">
      <c r="A4930" s="0" t="s">
        <v>13889</v>
      </c>
      <c r="B4930" s="0" t="s">
        <v>13891</v>
      </c>
      <c r="C4930" s="0" t="str">
        <f t="shared" si="76"/>
        <v>SCMont Fleuri</v>
      </c>
    </row>
    <row r="4931">
      <c r="A4931" s="0" t="s">
        <v>13892</v>
      </c>
      <c r="B4931" s="0" t="s">
        <v>13893</v>
      </c>
      <c r="C4931" s="0" t="str">
        <f ref="C4931:C4994" t="shared" si="77">LEFT(A4931,2)&amp;B4931</f>
        <v>SCPlezans</v>
      </c>
    </row>
    <row r="4932">
      <c r="A4932" s="0" t="s">
        <v>13892</v>
      </c>
      <c r="B4932" s="0" t="s">
        <v>13894</v>
      </c>
      <c r="C4932" s="0" t="str">
        <f t="shared" si="77"/>
        <v>SCPlaisance</v>
      </c>
    </row>
    <row r="4933">
      <c r="A4933" s="0" t="s">
        <v>13892</v>
      </c>
      <c r="B4933" s="0" t="s">
        <v>13894</v>
      </c>
      <c r="C4933" s="0" t="str">
        <f t="shared" si="77"/>
        <v>SCPlaisance</v>
      </c>
    </row>
    <row r="4934">
      <c r="A4934" s="0" t="s">
        <v>13895</v>
      </c>
      <c r="B4934" s="0" t="s">
        <v>13896</v>
      </c>
      <c r="C4934" s="0" t="str">
        <f t="shared" si="77"/>
        <v>SCPwent Lari</v>
      </c>
    </row>
    <row r="4935">
      <c r="A4935" s="0" t="s">
        <v>13895</v>
      </c>
      <c r="B4935" s="0" t="s">
        <v>13897</v>
      </c>
      <c r="C4935" s="0" t="str">
        <f t="shared" si="77"/>
        <v>SCPointe Larue</v>
      </c>
    </row>
    <row r="4936">
      <c r="A4936" s="0" t="s">
        <v>13895</v>
      </c>
      <c r="B4936" s="0" t="s">
        <v>13898</v>
      </c>
      <c r="C4936" s="0" t="str">
        <f t="shared" si="77"/>
        <v>SCPointe La Rue</v>
      </c>
    </row>
    <row r="4937">
      <c r="A4937" s="0" t="s">
        <v>13899</v>
      </c>
      <c r="B4937" s="0" t="s">
        <v>13900</v>
      </c>
      <c r="C4937" s="0" t="str">
        <f t="shared" si="77"/>
        <v>SCPorglo</v>
      </c>
    </row>
    <row r="4938">
      <c r="A4938" s="0" t="s">
        <v>13899</v>
      </c>
      <c r="B4938" s="0" t="s">
        <v>13901</v>
      </c>
      <c r="C4938" s="0" t="str">
        <f t="shared" si="77"/>
        <v>SCPort Glaud</v>
      </c>
    </row>
    <row r="4939">
      <c r="A4939" s="0" t="s">
        <v>13899</v>
      </c>
      <c r="B4939" s="0" t="s">
        <v>13901</v>
      </c>
      <c r="C4939" s="0" t="str">
        <f t="shared" si="77"/>
        <v>SCPort Glaud</v>
      </c>
    </row>
    <row r="4940">
      <c r="A4940" s="0" t="s">
        <v>13902</v>
      </c>
      <c r="B4940" s="0" t="s">
        <v>13903</v>
      </c>
      <c r="C4940" s="0" t="str">
        <f t="shared" si="77"/>
        <v>SCSen Lwi</v>
      </c>
    </row>
    <row r="4941">
      <c r="A4941" s="0" t="s">
        <v>13902</v>
      </c>
      <c r="B4941" s="0" t="s">
        <v>13904</v>
      </c>
      <c r="C4941" s="0" t="str">
        <f t="shared" si="77"/>
        <v>SCSaint Louis</v>
      </c>
    </row>
    <row r="4942">
      <c r="A4942" s="0" t="s">
        <v>13902</v>
      </c>
      <c r="B4942" s="0" t="s">
        <v>13905</v>
      </c>
      <c r="C4942" s="0" t="str">
        <f t="shared" si="77"/>
        <v>SCSaint-Louis</v>
      </c>
    </row>
    <row r="4943">
      <c r="A4943" s="0" t="s">
        <v>13906</v>
      </c>
      <c r="B4943" s="0" t="s">
        <v>13907</v>
      </c>
      <c r="C4943" s="0" t="str">
        <f t="shared" si="77"/>
        <v>SCTakamaka</v>
      </c>
    </row>
    <row r="4944">
      <c r="A4944" s="0" t="s">
        <v>13906</v>
      </c>
      <c r="B4944" s="0" t="s">
        <v>13907</v>
      </c>
      <c r="C4944" s="0" t="str">
        <f t="shared" si="77"/>
        <v>SCTakamaka</v>
      </c>
    </row>
    <row r="4945">
      <c r="A4945" s="0" t="s">
        <v>13906</v>
      </c>
      <c r="B4945" s="0" t="s">
        <v>13907</v>
      </c>
      <c r="C4945" s="0" t="str">
        <f t="shared" si="77"/>
        <v>SCTakamaka</v>
      </c>
    </row>
    <row r="4946">
      <c r="A4946" s="0" t="s">
        <v>13908</v>
      </c>
      <c r="B4946" s="0" t="s">
        <v>13909</v>
      </c>
      <c r="C4946" s="0" t="str">
        <f t="shared" si="77"/>
        <v>SCLemamel</v>
      </c>
    </row>
    <row r="4947">
      <c r="A4947" s="0" t="s">
        <v>13908</v>
      </c>
      <c r="B4947" s="0" t="s">
        <v>13910</v>
      </c>
      <c r="C4947" s="0" t="str">
        <f t="shared" si="77"/>
        <v>SCLes Mamelles</v>
      </c>
    </row>
    <row r="4948">
      <c r="A4948" s="0" t="s">
        <v>13908</v>
      </c>
      <c r="B4948" s="0" t="s">
        <v>13910</v>
      </c>
      <c r="C4948" s="0" t="str">
        <f t="shared" si="77"/>
        <v>SCLes Mamelles</v>
      </c>
    </row>
    <row r="4949">
      <c r="A4949" s="0" t="s">
        <v>13911</v>
      </c>
      <c r="B4949" s="0" t="s">
        <v>13912</v>
      </c>
      <c r="C4949" s="0" t="str">
        <f t="shared" si="77"/>
        <v>SCRos Kaiman</v>
      </c>
    </row>
    <row r="4950">
      <c r="A4950" s="0" t="s">
        <v>13911</v>
      </c>
      <c r="B4950" s="0" t="s">
        <v>13913</v>
      </c>
      <c r="C4950" s="0" t="str">
        <f t="shared" si="77"/>
        <v>SCRoche Caiman</v>
      </c>
    </row>
    <row r="4951">
      <c r="A4951" s="0" t="s">
        <v>13911</v>
      </c>
      <c r="B4951" s="0" t="s">
        <v>13914</v>
      </c>
      <c r="C4951" s="0" t="str">
        <f t="shared" si="77"/>
        <v>SCRoche Caïman</v>
      </c>
    </row>
    <row r="4952">
      <c r="A4952" s="0" t="s">
        <v>13915</v>
      </c>
      <c r="B4952" s="0" t="s">
        <v>13916</v>
      </c>
      <c r="C4952" s="0" t="str">
        <f t="shared" si="77"/>
        <v>SDWasaţ Dārfūr Zālinjay</v>
      </c>
    </row>
    <row r="4953">
      <c r="A4953" s="0" t="s">
        <v>13915</v>
      </c>
      <c r="B4953" s="0" t="s">
        <v>13917</v>
      </c>
      <c r="C4953" s="0" t="str">
        <f t="shared" si="77"/>
        <v>SDCentral Darfur</v>
      </c>
    </row>
    <row r="4954">
      <c r="A4954" s="0" t="s">
        <v>13918</v>
      </c>
      <c r="B4954" s="0" t="s">
        <v>13919</v>
      </c>
      <c r="C4954" s="0" t="str">
        <f t="shared" si="77"/>
        <v>SDSharq Dārfūr</v>
      </c>
    </row>
    <row r="4955">
      <c r="A4955" s="0" t="s">
        <v>13918</v>
      </c>
      <c r="B4955" s="0" t="s">
        <v>13920</v>
      </c>
      <c r="C4955" s="0" t="str">
        <f t="shared" si="77"/>
        <v>SDEast Darfur</v>
      </c>
    </row>
    <row r="4956">
      <c r="A4956" s="0" t="s">
        <v>13921</v>
      </c>
      <c r="B4956" s="0" t="s">
        <v>13922</v>
      </c>
      <c r="C4956" s="0" t="str">
        <f t="shared" si="77"/>
        <v>SDShamāl Dārfūr</v>
      </c>
    </row>
    <row r="4957">
      <c r="A4957" s="0" t="s">
        <v>13921</v>
      </c>
      <c r="B4957" s="0" t="s">
        <v>13923</v>
      </c>
      <c r="C4957" s="0" t="str">
        <f t="shared" si="77"/>
        <v>SDNorth Darfur</v>
      </c>
    </row>
    <row r="4958">
      <c r="A4958" s="0" t="s">
        <v>13924</v>
      </c>
      <c r="B4958" s="0" t="s">
        <v>13925</v>
      </c>
      <c r="C4958" s="0" t="str">
        <f t="shared" si="77"/>
        <v>SDJanūb Dārfūr</v>
      </c>
    </row>
    <row r="4959">
      <c r="A4959" s="0" t="s">
        <v>13924</v>
      </c>
      <c r="B4959" s="0" t="s">
        <v>13926</v>
      </c>
      <c r="C4959" s="0" t="str">
        <f t="shared" si="77"/>
        <v>SDSouth Darfur</v>
      </c>
    </row>
    <row r="4960">
      <c r="A4960" s="0" t="s">
        <v>13927</v>
      </c>
      <c r="B4960" s="0" t="s">
        <v>13928</v>
      </c>
      <c r="C4960" s="0" t="str">
        <f t="shared" si="77"/>
        <v>SDGharb Dārfūr</v>
      </c>
    </row>
    <row r="4961">
      <c r="A4961" s="0" t="s">
        <v>13927</v>
      </c>
      <c r="B4961" s="0" t="s">
        <v>13929</v>
      </c>
      <c r="C4961" s="0" t="str">
        <f t="shared" si="77"/>
        <v>SDWest Darfur</v>
      </c>
    </row>
    <row r="4962">
      <c r="A4962" s="0" t="s">
        <v>13930</v>
      </c>
      <c r="B4962" s="0" t="s">
        <v>13931</v>
      </c>
      <c r="C4962" s="0" t="str">
        <f t="shared" si="77"/>
        <v>SDAl Qaḑārif</v>
      </c>
    </row>
    <row r="4963">
      <c r="A4963" s="0" t="s">
        <v>13930</v>
      </c>
      <c r="B4963" s="0" t="s">
        <v>13932</v>
      </c>
      <c r="C4963" s="0" t="str">
        <f t="shared" si="77"/>
        <v>SDGedaref</v>
      </c>
    </row>
    <row r="4964">
      <c r="A4964" s="0" t="s">
        <v>13933</v>
      </c>
      <c r="B4964" s="0" t="s">
        <v>13934</v>
      </c>
      <c r="C4964" s="0" t="str">
        <f t="shared" si="77"/>
        <v>SDGharb Kurdufān</v>
      </c>
    </row>
    <row r="4965">
      <c r="A4965" s="0" t="s">
        <v>13933</v>
      </c>
      <c r="B4965" s="0" t="s">
        <v>13935</v>
      </c>
      <c r="C4965" s="0" t="str">
        <f t="shared" si="77"/>
        <v>SDWest Kordofan</v>
      </c>
    </row>
    <row r="4966">
      <c r="A4966" s="0" t="s">
        <v>13936</v>
      </c>
      <c r="B4966" s="0" t="s">
        <v>13937</v>
      </c>
      <c r="C4966" s="0" t="str">
        <f t="shared" si="77"/>
        <v>SDAl Jazīrah</v>
      </c>
    </row>
    <row r="4967">
      <c r="A4967" s="0" t="s">
        <v>13936</v>
      </c>
      <c r="B4967" s="0" t="s">
        <v>13938</v>
      </c>
      <c r="C4967" s="0" t="str">
        <f t="shared" si="77"/>
        <v>SDGezira</v>
      </c>
    </row>
    <row r="4968">
      <c r="A4968" s="0" t="s">
        <v>13939</v>
      </c>
      <c r="B4968" s="0" t="s">
        <v>13940</v>
      </c>
      <c r="C4968" s="0" t="str">
        <f t="shared" si="77"/>
        <v>SDKassalā</v>
      </c>
    </row>
    <row r="4969">
      <c r="A4969" s="0" t="s">
        <v>13939</v>
      </c>
      <c r="B4969" s="0" t="s">
        <v>13941</v>
      </c>
      <c r="C4969" s="0" t="str">
        <f t="shared" si="77"/>
        <v>SDKassala</v>
      </c>
    </row>
    <row r="4970">
      <c r="A4970" s="0" t="s">
        <v>13942</v>
      </c>
      <c r="B4970" s="0" t="s">
        <v>13943</v>
      </c>
      <c r="C4970" s="0" t="str">
        <f t="shared" si="77"/>
        <v>SDAl Kharţūm</v>
      </c>
    </row>
    <row r="4971">
      <c r="A4971" s="0" t="s">
        <v>13942</v>
      </c>
      <c r="B4971" s="0" t="s">
        <v>1560</v>
      </c>
      <c r="C4971" s="0" t="str">
        <f t="shared" si="77"/>
        <v>SDKhartoum</v>
      </c>
    </row>
    <row r="4972">
      <c r="A4972" s="0" t="s">
        <v>13944</v>
      </c>
      <c r="B4972" s="0" t="s">
        <v>13945</v>
      </c>
      <c r="C4972" s="0" t="str">
        <f t="shared" si="77"/>
        <v>SDShiamāl Kurdufān</v>
      </c>
    </row>
    <row r="4973">
      <c r="A4973" s="0" t="s">
        <v>13944</v>
      </c>
      <c r="B4973" s="0" t="s">
        <v>13946</v>
      </c>
      <c r="C4973" s="0" t="str">
        <f t="shared" si="77"/>
        <v>SDNorth Kordofan</v>
      </c>
    </row>
    <row r="4974">
      <c r="A4974" s="0" t="s">
        <v>13947</v>
      </c>
      <c r="B4974" s="0" t="s">
        <v>13948</v>
      </c>
      <c r="C4974" s="0" t="str">
        <f t="shared" si="77"/>
        <v>SDJanūb Kurdufān</v>
      </c>
    </row>
    <row r="4975">
      <c r="A4975" s="0" t="s">
        <v>13947</v>
      </c>
      <c r="B4975" s="0" t="s">
        <v>13949</v>
      </c>
      <c r="C4975" s="0" t="str">
        <f t="shared" si="77"/>
        <v>SDSouth Kordofan</v>
      </c>
    </row>
    <row r="4976">
      <c r="A4976" s="0" t="s">
        <v>13950</v>
      </c>
      <c r="B4976" s="0" t="s">
        <v>13951</v>
      </c>
      <c r="C4976" s="0" t="str">
        <f t="shared" si="77"/>
        <v>SDAn Nīl al Azraq</v>
      </c>
    </row>
    <row r="4977">
      <c r="A4977" s="0" t="s">
        <v>13950</v>
      </c>
      <c r="B4977" s="0" t="s">
        <v>13952</v>
      </c>
      <c r="C4977" s="0" t="str">
        <f t="shared" si="77"/>
        <v>SDBlue Nile</v>
      </c>
    </row>
    <row r="4978">
      <c r="A4978" s="0" t="s">
        <v>13953</v>
      </c>
      <c r="B4978" s="0" t="s">
        <v>6402</v>
      </c>
      <c r="C4978" s="0" t="str">
        <f t="shared" si="77"/>
        <v>SDAsh Shamālīyah</v>
      </c>
    </row>
    <row r="4979">
      <c r="A4979" s="0" t="s">
        <v>13953</v>
      </c>
      <c r="B4979" s="0" t="s">
        <v>8212</v>
      </c>
      <c r="C4979" s="0" t="str">
        <f t="shared" si="77"/>
        <v>SDNorthern</v>
      </c>
    </row>
    <row r="4980">
      <c r="A4980" s="0" t="s">
        <v>13954</v>
      </c>
      <c r="B4980" s="0" t="s">
        <v>13955</v>
      </c>
      <c r="C4980" s="0" t="str">
        <f t="shared" si="77"/>
        <v>SDNahr an Nīl</v>
      </c>
    </row>
    <row r="4981">
      <c r="A4981" s="0" t="s">
        <v>13954</v>
      </c>
      <c r="B4981" s="0" t="s">
        <v>13956</v>
      </c>
      <c r="C4981" s="0" t="str">
        <f t="shared" si="77"/>
        <v>SDRiver Nile</v>
      </c>
    </row>
    <row r="4982">
      <c r="A4982" s="0" t="s">
        <v>13957</v>
      </c>
      <c r="B4982" s="0" t="s">
        <v>13958</v>
      </c>
      <c r="C4982" s="0" t="str">
        <f t="shared" si="77"/>
        <v>SDAn Nīl al Abyaḑ</v>
      </c>
    </row>
    <row r="4983">
      <c r="A4983" s="0" t="s">
        <v>13957</v>
      </c>
      <c r="B4983" s="0" t="s">
        <v>13959</v>
      </c>
      <c r="C4983" s="0" t="str">
        <f t="shared" si="77"/>
        <v>SDWhite Nile</v>
      </c>
    </row>
    <row r="4984">
      <c r="A4984" s="0" t="s">
        <v>13960</v>
      </c>
      <c r="B4984" s="0" t="s">
        <v>7898</v>
      </c>
      <c r="C4984" s="0" t="str">
        <f t="shared" si="77"/>
        <v>SDAl Baḩr al Aḩmar</v>
      </c>
    </row>
    <row r="4985">
      <c r="A4985" s="0" t="s">
        <v>13960</v>
      </c>
      <c r="B4985" s="0" t="s">
        <v>13961</v>
      </c>
      <c r="C4985" s="0" t="str">
        <f t="shared" si="77"/>
        <v>SDRed Sea</v>
      </c>
    </row>
    <row r="4986">
      <c r="A4986" s="0" t="s">
        <v>13962</v>
      </c>
      <c r="B4986" s="0" t="s">
        <v>13963</v>
      </c>
      <c r="C4986" s="0" t="str">
        <f t="shared" si="77"/>
        <v>SDSinnār</v>
      </c>
    </row>
    <row r="4987">
      <c r="A4987" s="0" t="s">
        <v>13962</v>
      </c>
      <c r="B4987" s="0" t="s">
        <v>13964</v>
      </c>
      <c r="C4987" s="0" t="str">
        <f t="shared" si="77"/>
        <v>SDSennar</v>
      </c>
    </row>
    <row r="4988">
      <c r="A4988" s="0" t="s">
        <v>13965</v>
      </c>
      <c r="B4988" s="0" t="s">
        <v>13966</v>
      </c>
      <c r="C4988" s="0" t="str">
        <f t="shared" si="77"/>
        <v>SEStockholms län [SE-01]</v>
      </c>
    </row>
    <row r="4989">
      <c r="A4989" s="0" t="s">
        <v>13967</v>
      </c>
      <c r="B4989" s="0" t="s">
        <v>1231</v>
      </c>
      <c r="C4989" s="0" t="str">
        <f t="shared" si="77"/>
        <v>SEVästerbottens län [SE-24]</v>
      </c>
    </row>
    <row r="4990">
      <c r="A4990" s="0" t="s">
        <v>13968</v>
      </c>
      <c r="B4990" s="0" t="s">
        <v>13969</v>
      </c>
      <c r="C4990" s="0" t="str">
        <f t="shared" si="77"/>
        <v>SENorrbottens län [SE-25]</v>
      </c>
    </row>
    <row r="4991">
      <c r="A4991" s="0" t="s">
        <v>13970</v>
      </c>
      <c r="B4991" s="0" t="s">
        <v>13971</v>
      </c>
      <c r="C4991" s="0" t="str">
        <f t="shared" si="77"/>
        <v>SEUppsala län [SE-03]</v>
      </c>
    </row>
    <row r="4992">
      <c r="A4992" s="0" t="s">
        <v>13972</v>
      </c>
      <c r="B4992" s="0" t="s">
        <v>13973</v>
      </c>
      <c r="C4992" s="0" t="str">
        <f t="shared" si="77"/>
        <v>SESödermanlands län [SE-04]</v>
      </c>
    </row>
    <row r="4993">
      <c r="A4993" s="0" t="s">
        <v>13974</v>
      </c>
      <c r="B4993" s="0" t="s">
        <v>13975</v>
      </c>
      <c r="C4993" s="0" t="str">
        <f t="shared" si="77"/>
        <v>SEÖstergötlands län [SE-05]</v>
      </c>
    </row>
    <row r="4994">
      <c r="A4994" s="0" t="s">
        <v>13976</v>
      </c>
      <c r="B4994" s="0" t="s">
        <v>13977</v>
      </c>
      <c r="C4994" s="0" t="str">
        <f t="shared" si="77"/>
        <v>SEJönköpings län [SE-06]</v>
      </c>
    </row>
    <row r="4995">
      <c r="A4995" s="0" t="s">
        <v>13978</v>
      </c>
      <c r="B4995" s="0" t="s">
        <v>13979</v>
      </c>
      <c r="C4995" s="0" t="str">
        <f ref="C4995:C5058" t="shared" si="78">LEFT(A4995,2)&amp;B4995</f>
        <v>SEKronobergs län [SE-07]</v>
      </c>
    </row>
    <row r="4996">
      <c r="A4996" s="0" t="s">
        <v>13980</v>
      </c>
      <c r="B4996" s="0" t="s">
        <v>13981</v>
      </c>
      <c r="C4996" s="0" t="str">
        <f t="shared" si="78"/>
        <v>SEKalmar län [SE-08]</v>
      </c>
    </row>
    <row r="4997">
      <c r="A4997" s="0" t="s">
        <v>13982</v>
      </c>
      <c r="B4997" s="0" t="s">
        <v>13983</v>
      </c>
      <c r="C4997" s="0" t="str">
        <f t="shared" si="78"/>
        <v>SEGotlands län [SE-09]</v>
      </c>
    </row>
    <row r="4998">
      <c r="A4998" s="0" t="s">
        <v>13984</v>
      </c>
      <c r="B4998" s="0" t="s">
        <v>13985</v>
      </c>
      <c r="C4998" s="0" t="str">
        <f t="shared" si="78"/>
        <v>SEBlekinge län [SE-10]</v>
      </c>
    </row>
    <row r="4999">
      <c r="A4999" s="0" t="s">
        <v>13986</v>
      </c>
      <c r="B4999" s="0" t="s">
        <v>13987</v>
      </c>
      <c r="C4999" s="0" t="str">
        <f t="shared" si="78"/>
        <v>SESkåne län [SE-12]</v>
      </c>
    </row>
    <row r="5000">
      <c r="A5000" s="0" t="s">
        <v>13988</v>
      </c>
      <c r="B5000" s="0" t="s">
        <v>13989</v>
      </c>
      <c r="C5000" s="0" t="str">
        <f t="shared" si="78"/>
        <v>SEHallands län [SE-13]</v>
      </c>
    </row>
    <row r="5001">
      <c r="A5001" s="0" t="s">
        <v>13990</v>
      </c>
      <c r="B5001" s="0" t="s">
        <v>13991</v>
      </c>
      <c r="C5001" s="0" t="str">
        <f t="shared" si="78"/>
        <v>SEVästra Götalands län [SE-14]</v>
      </c>
    </row>
    <row r="5002">
      <c r="A5002" s="0" t="s">
        <v>13992</v>
      </c>
      <c r="B5002" s="0" t="s">
        <v>13993</v>
      </c>
      <c r="C5002" s="0" t="str">
        <f t="shared" si="78"/>
        <v>SEVärmlands län [SE-17]</v>
      </c>
    </row>
    <row r="5003">
      <c r="A5003" s="0" t="s">
        <v>13994</v>
      </c>
      <c r="B5003" s="0" t="s">
        <v>13995</v>
      </c>
      <c r="C5003" s="0" t="str">
        <f t="shared" si="78"/>
        <v>SEÖrebro län [SE-18]</v>
      </c>
    </row>
    <row r="5004">
      <c r="A5004" s="0" t="s">
        <v>13996</v>
      </c>
      <c r="B5004" s="0" t="s">
        <v>13997</v>
      </c>
      <c r="C5004" s="0" t="str">
        <f t="shared" si="78"/>
        <v>SEVästmanlands län [SE-19]</v>
      </c>
    </row>
    <row r="5005">
      <c r="A5005" s="0" t="s">
        <v>13998</v>
      </c>
      <c r="B5005" s="0" t="s">
        <v>13999</v>
      </c>
      <c r="C5005" s="0" t="str">
        <f t="shared" si="78"/>
        <v>SEDalarnas län [SE-20]</v>
      </c>
    </row>
    <row r="5006">
      <c r="A5006" s="0" t="s">
        <v>14000</v>
      </c>
      <c r="B5006" s="0" t="s">
        <v>14001</v>
      </c>
      <c r="C5006" s="0" t="str">
        <f t="shared" si="78"/>
        <v>SEGävleborgs län [SE-21]</v>
      </c>
    </row>
    <row r="5007">
      <c r="A5007" s="0" t="s">
        <v>14002</v>
      </c>
      <c r="B5007" s="0" t="s">
        <v>14003</v>
      </c>
      <c r="C5007" s="0" t="str">
        <f t="shared" si="78"/>
        <v>SEVästernorrlands län [SE-22]</v>
      </c>
    </row>
    <row r="5008">
      <c r="A5008" s="0" t="s">
        <v>14004</v>
      </c>
      <c r="B5008" s="0" t="s">
        <v>14005</v>
      </c>
      <c r="C5008" s="0" t="str">
        <f t="shared" si="78"/>
        <v>SEJämtlands län [SE-23]</v>
      </c>
    </row>
    <row r="5009">
      <c r="A5009" s="0" t="s">
        <v>14006</v>
      </c>
      <c r="B5009" s="0" t="s">
        <v>14007</v>
      </c>
      <c r="C5009" s="0" t="str">
        <f t="shared" si="78"/>
        <v>SGCentral Singapore</v>
      </c>
    </row>
    <row r="5010">
      <c r="A5010" s="0" t="s">
        <v>14008</v>
      </c>
      <c r="B5010" s="0" t="s">
        <v>6661</v>
      </c>
      <c r="C5010" s="0" t="str">
        <f t="shared" si="78"/>
        <v>SGNorth East</v>
      </c>
    </row>
    <row r="5011">
      <c r="A5011" s="0" t="s">
        <v>14009</v>
      </c>
      <c r="B5011" s="0" t="s">
        <v>6663</v>
      </c>
      <c r="C5011" s="0" t="str">
        <f t="shared" si="78"/>
        <v>SGNorth West</v>
      </c>
    </row>
    <row r="5012">
      <c r="A5012" s="0" t="s">
        <v>14010</v>
      </c>
      <c r="B5012" s="0" t="s">
        <v>6665</v>
      </c>
      <c r="C5012" s="0" t="str">
        <f t="shared" si="78"/>
        <v>SGSouth East</v>
      </c>
    </row>
    <row r="5013">
      <c r="A5013" s="0" t="s">
        <v>14011</v>
      </c>
      <c r="B5013" s="0" t="s">
        <v>1448</v>
      </c>
      <c r="C5013" s="0" t="str">
        <f t="shared" si="78"/>
        <v>SGSouth West</v>
      </c>
    </row>
    <row r="5014">
      <c r="A5014" s="0" t="s">
        <v>14012</v>
      </c>
      <c r="B5014" s="0" t="s">
        <v>14013</v>
      </c>
      <c r="C5014" s="0" t="str">
        <f t="shared" si="78"/>
        <v>SHAscension</v>
      </c>
    </row>
    <row r="5015">
      <c r="A5015" s="0" t="s">
        <v>14014</v>
      </c>
      <c r="B5015" s="0" t="s">
        <v>14015</v>
      </c>
      <c r="C5015" s="0" t="str">
        <f t="shared" si="78"/>
        <v>SHSaint Helena</v>
      </c>
    </row>
    <row r="5016">
      <c r="A5016" s="0" t="s">
        <v>14016</v>
      </c>
      <c r="B5016" s="0" t="s">
        <v>14017</v>
      </c>
      <c r="C5016" s="0" t="str">
        <f t="shared" si="78"/>
        <v>SHTristan da Cunha</v>
      </c>
    </row>
    <row r="5017">
      <c r="A5017" s="0" t="s">
        <v>14018</v>
      </c>
      <c r="B5017" s="0" t="s">
        <v>14019</v>
      </c>
      <c r="C5017" s="0" t="str">
        <f t="shared" si="78"/>
        <v>SIAjdovščina</v>
      </c>
    </row>
    <row r="5018">
      <c r="A5018" s="0" t="s">
        <v>14020</v>
      </c>
      <c r="B5018" s="0" t="s">
        <v>14021</v>
      </c>
      <c r="C5018" s="0" t="str">
        <f t="shared" si="78"/>
        <v>SIBeltinci</v>
      </c>
    </row>
    <row r="5019">
      <c r="A5019" s="0" t="s">
        <v>14022</v>
      </c>
      <c r="B5019" s="0" t="s">
        <v>14023</v>
      </c>
      <c r="C5019" s="0" t="str">
        <f t="shared" si="78"/>
        <v>SIBled</v>
      </c>
    </row>
    <row r="5020">
      <c r="A5020" s="0" t="s">
        <v>14024</v>
      </c>
      <c r="B5020" s="0" t="s">
        <v>14025</v>
      </c>
      <c r="C5020" s="0" t="str">
        <f t="shared" si="78"/>
        <v>SIBohinj</v>
      </c>
    </row>
    <row r="5021">
      <c r="A5021" s="0" t="s">
        <v>14026</v>
      </c>
      <c r="B5021" s="0" t="s">
        <v>14027</v>
      </c>
      <c r="C5021" s="0" t="str">
        <f t="shared" si="78"/>
        <v>SIBorovnica</v>
      </c>
    </row>
    <row r="5022">
      <c r="A5022" s="0" t="s">
        <v>14028</v>
      </c>
      <c r="B5022" s="0" t="s">
        <v>14029</v>
      </c>
      <c r="C5022" s="0" t="str">
        <f t="shared" si="78"/>
        <v>SIBovec</v>
      </c>
    </row>
    <row r="5023">
      <c r="A5023" s="0" t="s">
        <v>14030</v>
      </c>
      <c r="B5023" s="0" t="s">
        <v>14031</v>
      </c>
      <c r="C5023" s="0" t="str">
        <f t="shared" si="78"/>
        <v>SIBrda</v>
      </c>
    </row>
    <row r="5024">
      <c r="A5024" s="0" t="s">
        <v>14032</v>
      </c>
      <c r="B5024" s="0" t="s">
        <v>14033</v>
      </c>
      <c r="C5024" s="0" t="str">
        <f t="shared" si="78"/>
        <v>SIBrezovica</v>
      </c>
    </row>
    <row r="5025">
      <c r="A5025" s="0" t="s">
        <v>14034</v>
      </c>
      <c r="B5025" s="0" t="s">
        <v>14035</v>
      </c>
      <c r="C5025" s="0" t="str">
        <f t="shared" si="78"/>
        <v>SIBrežice</v>
      </c>
    </row>
    <row r="5026">
      <c r="A5026" s="0" t="s">
        <v>14036</v>
      </c>
      <c r="B5026" s="0" t="s">
        <v>14037</v>
      </c>
      <c r="C5026" s="0" t="str">
        <f t="shared" si="78"/>
        <v>SITišina</v>
      </c>
    </row>
    <row r="5027">
      <c r="A5027" s="0" t="s">
        <v>14038</v>
      </c>
      <c r="B5027" s="0" t="s">
        <v>14039</v>
      </c>
      <c r="C5027" s="0" t="str">
        <f t="shared" si="78"/>
        <v>SICelje</v>
      </c>
    </row>
    <row r="5028">
      <c r="A5028" s="0" t="s">
        <v>14040</v>
      </c>
      <c r="B5028" s="0" t="s">
        <v>14041</v>
      </c>
      <c r="C5028" s="0" t="str">
        <f t="shared" si="78"/>
        <v>SICerklje na Gorenjskem</v>
      </c>
    </row>
    <row r="5029">
      <c r="A5029" s="0" t="s">
        <v>14042</v>
      </c>
      <c r="B5029" s="0" t="s">
        <v>14043</v>
      </c>
      <c r="C5029" s="0" t="str">
        <f t="shared" si="78"/>
        <v>SICerknica</v>
      </c>
    </row>
    <row r="5030">
      <c r="A5030" s="0" t="s">
        <v>14044</v>
      </c>
      <c r="B5030" s="0" t="s">
        <v>14045</v>
      </c>
      <c r="C5030" s="0" t="str">
        <f t="shared" si="78"/>
        <v>SICerkno</v>
      </c>
    </row>
    <row r="5031">
      <c r="A5031" s="0" t="s">
        <v>14046</v>
      </c>
      <c r="B5031" s="0" t="s">
        <v>14047</v>
      </c>
      <c r="C5031" s="0" t="str">
        <f t="shared" si="78"/>
        <v>SIČrenšovci</v>
      </c>
    </row>
    <row r="5032">
      <c r="A5032" s="0" t="s">
        <v>14048</v>
      </c>
      <c r="B5032" s="0" t="s">
        <v>14049</v>
      </c>
      <c r="C5032" s="0" t="str">
        <f t="shared" si="78"/>
        <v>SIČrna na Koroškem</v>
      </c>
    </row>
    <row r="5033">
      <c r="A5033" s="0" t="s">
        <v>14050</v>
      </c>
      <c r="B5033" s="0" t="s">
        <v>14051</v>
      </c>
      <c r="C5033" s="0" t="str">
        <f t="shared" si="78"/>
        <v>SIČrnomelj</v>
      </c>
    </row>
    <row r="5034">
      <c r="A5034" s="0" t="s">
        <v>14052</v>
      </c>
      <c r="B5034" s="0" t="s">
        <v>14053</v>
      </c>
      <c r="C5034" s="0" t="str">
        <f t="shared" si="78"/>
        <v>SIDestrnik</v>
      </c>
    </row>
    <row r="5035">
      <c r="A5035" s="0" t="s">
        <v>14054</v>
      </c>
      <c r="B5035" s="0" t="s">
        <v>14055</v>
      </c>
      <c r="C5035" s="0" t="str">
        <f t="shared" si="78"/>
        <v>SIDivača</v>
      </c>
    </row>
    <row r="5036">
      <c r="A5036" s="0" t="s">
        <v>14056</v>
      </c>
      <c r="B5036" s="0" t="s">
        <v>14057</v>
      </c>
      <c r="C5036" s="0" t="str">
        <f t="shared" si="78"/>
        <v>SIDobrepolje</v>
      </c>
    </row>
    <row r="5037">
      <c r="A5037" s="0" t="s">
        <v>14058</v>
      </c>
      <c r="B5037" s="0" t="s">
        <v>14059</v>
      </c>
      <c r="C5037" s="0" t="str">
        <f t="shared" si="78"/>
        <v>SIDobrova-Polhov Gradec</v>
      </c>
    </row>
    <row r="5038">
      <c r="A5038" s="0" t="s">
        <v>14060</v>
      </c>
      <c r="B5038" s="0" t="s">
        <v>14061</v>
      </c>
      <c r="C5038" s="0" t="str">
        <f t="shared" si="78"/>
        <v>SIDol pri Ljubljani</v>
      </c>
    </row>
    <row r="5039">
      <c r="A5039" s="0" t="s">
        <v>14062</v>
      </c>
      <c r="B5039" s="0" t="s">
        <v>14063</v>
      </c>
      <c r="C5039" s="0" t="str">
        <f t="shared" si="78"/>
        <v>SIDomžale</v>
      </c>
    </row>
    <row r="5040">
      <c r="A5040" s="0" t="s">
        <v>14064</v>
      </c>
      <c r="B5040" s="0" t="s">
        <v>14065</v>
      </c>
      <c r="C5040" s="0" t="str">
        <f t="shared" si="78"/>
        <v>SIDornava</v>
      </c>
    </row>
    <row r="5041">
      <c r="A5041" s="0" t="s">
        <v>14066</v>
      </c>
      <c r="B5041" s="0" t="s">
        <v>14067</v>
      </c>
      <c r="C5041" s="0" t="str">
        <f t="shared" si="78"/>
        <v>SIDravograd</v>
      </c>
    </row>
    <row r="5042">
      <c r="A5042" s="0" t="s">
        <v>14068</v>
      </c>
      <c r="B5042" s="0" t="s">
        <v>14069</v>
      </c>
      <c r="C5042" s="0" t="str">
        <f t="shared" si="78"/>
        <v>SIDuplek</v>
      </c>
    </row>
    <row r="5043">
      <c r="A5043" s="0" t="s">
        <v>14070</v>
      </c>
      <c r="B5043" s="0" t="s">
        <v>14071</v>
      </c>
      <c r="C5043" s="0" t="str">
        <f t="shared" si="78"/>
        <v>SIGorenja vas-Poljane</v>
      </c>
    </row>
    <row r="5044">
      <c r="A5044" s="0" t="s">
        <v>14072</v>
      </c>
      <c r="B5044" s="0" t="s">
        <v>14073</v>
      </c>
      <c r="C5044" s="0" t="str">
        <f t="shared" si="78"/>
        <v>SIGorišnica</v>
      </c>
    </row>
    <row r="5045">
      <c r="A5045" s="0" t="s">
        <v>14074</v>
      </c>
      <c r="B5045" s="0" t="s">
        <v>14075</v>
      </c>
      <c r="C5045" s="0" t="str">
        <f t="shared" si="78"/>
        <v>SIGornja Radgona</v>
      </c>
    </row>
    <row r="5046">
      <c r="A5046" s="0" t="s">
        <v>14076</v>
      </c>
      <c r="B5046" s="0" t="s">
        <v>14077</v>
      </c>
      <c r="C5046" s="0" t="str">
        <f t="shared" si="78"/>
        <v>SIGornji Grad</v>
      </c>
    </row>
    <row r="5047">
      <c r="A5047" s="0" t="s">
        <v>14078</v>
      </c>
      <c r="B5047" s="0" t="s">
        <v>14079</v>
      </c>
      <c r="C5047" s="0" t="str">
        <f t="shared" si="78"/>
        <v>SIGornji Petrovci</v>
      </c>
    </row>
    <row r="5048">
      <c r="A5048" s="0" t="s">
        <v>14080</v>
      </c>
      <c r="B5048" s="0" t="s">
        <v>14081</v>
      </c>
      <c r="C5048" s="0" t="str">
        <f t="shared" si="78"/>
        <v>SIGrosuplje</v>
      </c>
    </row>
    <row r="5049">
      <c r="A5049" s="0" t="s">
        <v>14082</v>
      </c>
      <c r="B5049" s="0" t="s">
        <v>14083</v>
      </c>
      <c r="C5049" s="0" t="str">
        <f t="shared" si="78"/>
        <v>SIŠalovci</v>
      </c>
    </row>
    <row r="5050">
      <c r="A5050" s="0" t="s">
        <v>14084</v>
      </c>
      <c r="B5050" s="0" t="s">
        <v>14085</v>
      </c>
      <c r="C5050" s="0" t="str">
        <f t="shared" si="78"/>
        <v>SIHrastnik</v>
      </c>
    </row>
    <row r="5051">
      <c r="A5051" s="0" t="s">
        <v>14086</v>
      </c>
      <c r="B5051" s="0" t="s">
        <v>14087</v>
      </c>
      <c r="C5051" s="0" t="str">
        <f t="shared" si="78"/>
        <v>SIHrpelje-Kozina</v>
      </c>
    </row>
    <row r="5052">
      <c r="A5052" s="0" t="s">
        <v>14088</v>
      </c>
      <c r="B5052" s="0" t="s">
        <v>14089</v>
      </c>
      <c r="C5052" s="0" t="str">
        <f t="shared" si="78"/>
        <v>SIIdrija</v>
      </c>
    </row>
    <row r="5053">
      <c r="A5053" s="0" t="s">
        <v>14090</v>
      </c>
      <c r="B5053" s="0" t="s">
        <v>14091</v>
      </c>
      <c r="C5053" s="0" t="str">
        <f t="shared" si="78"/>
        <v>SIIg</v>
      </c>
    </row>
    <row r="5054">
      <c r="A5054" s="0" t="s">
        <v>14092</v>
      </c>
      <c r="B5054" s="0" t="s">
        <v>14093</v>
      </c>
      <c r="C5054" s="0" t="str">
        <f t="shared" si="78"/>
        <v>SIIlirska Bistrica</v>
      </c>
    </row>
    <row r="5055">
      <c r="A5055" s="0" t="s">
        <v>14094</v>
      </c>
      <c r="B5055" s="0" t="s">
        <v>14095</v>
      </c>
      <c r="C5055" s="0" t="str">
        <f t="shared" si="78"/>
        <v>SIIvančna Gorica</v>
      </c>
    </row>
    <row r="5056">
      <c r="A5056" s="0" t="s">
        <v>14096</v>
      </c>
      <c r="B5056" s="0" t="s">
        <v>14097</v>
      </c>
      <c r="C5056" s="0" t="str">
        <f t="shared" si="78"/>
        <v>SIIzola</v>
      </c>
    </row>
    <row r="5057">
      <c r="A5057" s="0" t="s">
        <v>14098</v>
      </c>
      <c r="B5057" s="0" t="s">
        <v>14099</v>
      </c>
      <c r="C5057" s="0" t="str">
        <f t="shared" si="78"/>
        <v>SIJesenice</v>
      </c>
    </row>
    <row r="5058">
      <c r="A5058" s="0" t="s">
        <v>14100</v>
      </c>
      <c r="B5058" s="0" t="s">
        <v>14101</v>
      </c>
      <c r="C5058" s="0" t="str">
        <f t="shared" si="78"/>
        <v>SIJuršinci</v>
      </c>
    </row>
    <row r="5059">
      <c r="A5059" s="0" t="s">
        <v>14102</v>
      </c>
      <c r="B5059" s="0" t="s">
        <v>14103</v>
      </c>
      <c r="C5059" s="0" t="str">
        <f ref="C5059:C5122" t="shared" si="79">LEFT(A5059,2)&amp;B5059</f>
        <v>SIKamnik</v>
      </c>
    </row>
    <row r="5060">
      <c r="A5060" s="0" t="s">
        <v>14104</v>
      </c>
      <c r="B5060" s="0" t="s">
        <v>14105</v>
      </c>
      <c r="C5060" s="0" t="str">
        <f t="shared" si="79"/>
        <v>SIKanal</v>
      </c>
    </row>
    <row r="5061">
      <c r="A5061" s="0" t="s">
        <v>14106</v>
      </c>
      <c r="B5061" s="0" t="s">
        <v>14107</v>
      </c>
      <c r="C5061" s="0" t="str">
        <f t="shared" si="79"/>
        <v>SIKidričevo</v>
      </c>
    </row>
    <row r="5062">
      <c r="A5062" s="0" t="s">
        <v>14108</v>
      </c>
      <c r="B5062" s="0" t="s">
        <v>14109</v>
      </c>
      <c r="C5062" s="0" t="str">
        <f t="shared" si="79"/>
        <v>SIKobarid</v>
      </c>
    </row>
    <row r="5063">
      <c r="A5063" s="0" t="s">
        <v>14110</v>
      </c>
      <c r="B5063" s="0" t="s">
        <v>14111</v>
      </c>
      <c r="C5063" s="0" t="str">
        <f t="shared" si="79"/>
        <v>SIKobilje</v>
      </c>
    </row>
    <row r="5064">
      <c r="A5064" s="0" t="s">
        <v>14112</v>
      </c>
      <c r="B5064" s="0" t="s">
        <v>14113</v>
      </c>
      <c r="C5064" s="0" t="str">
        <f t="shared" si="79"/>
        <v>SIKočevje</v>
      </c>
    </row>
    <row r="5065">
      <c r="A5065" s="0" t="s">
        <v>14114</v>
      </c>
      <c r="B5065" s="0" t="s">
        <v>14115</v>
      </c>
      <c r="C5065" s="0" t="str">
        <f t="shared" si="79"/>
        <v>SIKomen</v>
      </c>
    </row>
    <row r="5066">
      <c r="A5066" s="0" t="s">
        <v>14116</v>
      </c>
      <c r="B5066" s="0" t="s">
        <v>14117</v>
      </c>
      <c r="C5066" s="0" t="str">
        <f t="shared" si="79"/>
        <v>SIKoper</v>
      </c>
    </row>
    <row r="5067">
      <c r="A5067" s="0" t="s">
        <v>14118</v>
      </c>
      <c r="B5067" s="0" t="s">
        <v>14119</v>
      </c>
      <c r="C5067" s="0" t="str">
        <f t="shared" si="79"/>
        <v>SIKozje</v>
      </c>
    </row>
    <row r="5068">
      <c r="A5068" s="0" t="s">
        <v>14120</v>
      </c>
      <c r="B5068" s="0" t="s">
        <v>14121</v>
      </c>
      <c r="C5068" s="0" t="str">
        <f t="shared" si="79"/>
        <v>SIKranj</v>
      </c>
    </row>
    <row r="5069">
      <c r="A5069" s="0" t="s">
        <v>14122</v>
      </c>
      <c r="B5069" s="0" t="s">
        <v>14123</v>
      </c>
      <c r="C5069" s="0" t="str">
        <f t="shared" si="79"/>
        <v>SIKranjska Gora</v>
      </c>
    </row>
    <row r="5070">
      <c r="A5070" s="0" t="s">
        <v>14124</v>
      </c>
      <c r="B5070" s="0" t="s">
        <v>14125</v>
      </c>
      <c r="C5070" s="0" t="str">
        <f t="shared" si="79"/>
        <v>SIKrško</v>
      </c>
    </row>
    <row r="5071">
      <c r="A5071" s="0" t="s">
        <v>14126</v>
      </c>
      <c r="B5071" s="0" t="s">
        <v>14127</v>
      </c>
      <c r="C5071" s="0" t="str">
        <f t="shared" si="79"/>
        <v>SIKungota</v>
      </c>
    </row>
    <row r="5072">
      <c r="A5072" s="0" t="s">
        <v>14128</v>
      </c>
      <c r="B5072" s="0" t="s">
        <v>14129</v>
      </c>
      <c r="C5072" s="0" t="str">
        <f t="shared" si="79"/>
        <v>SIKuzma</v>
      </c>
    </row>
    <row r="5073">
      <c r="A5073" s="0" t="s">
        <v>14130</v>
      </c>
      <c r="B5073" s="0" t="s">
        <v>14131</v>
      </c>
      <c r="C5073" s="0" t="str">
        <f t="shared" si="79"/>
        <v>SILaško</v>
      </c>
    </row>
    <row r="5074">
      <c r="A5074" s="0" t="s">
        <v>14132</v>
      </c>
      <c r="B5074" s="0" t="s">
        <v>14133</v>
      </c>
      <c r="C5074" s="0" t="str">
        <f t="shared" si="79"/>
        <v>SILenart</v>
      </c>
    </row>
    <row r="5075">
      <c r="A5075" s="0" t="s">
        <v>14134</v>
      </c>
      <c r="B5075" s="0" t="s">
        <v>14135</v>
      </c>
      <c r="C5075" s="0" t="str">
        <f t="shared" si="79"/>
        <v>SILendava</v>
      </c>
    </row>
    <row r="5076">
      <c r="A5076" s="0" t="s">
        <v>14136</v>
      </c>
      <c r="B5076" s="0" t="s">
        <v>14137</v>
      </c>
      <c r="C5076" s="0" t="str">
        <f t="shared" si="79"/>
        <v>SILitija</v>
      </c>
    </row>
    <row r="5077">
      <c r="A5077" s="0" t="s">
        <v>14138</v>
      </c>
      <c r="B5077" s="0" t="s">
        <v>14139</v>
      </c>
      <c r="C5077" s="0" t="str">
        <f t="shared" si="79"/>
        <v>SILjubljana</v>
      </c>
    </row>
    <row r="5078">
      <c r="A5078" s="0" t="s">
        <v>14140</v>
      </c>
      <c r="B5078" s="0" t="s">
        <v>14141</v>
      </c>
      <c r="C5078" s="0" t="str">
        <f t="shared" si="79"/>
        <v>SILjubno</v>
      </c>
    </row>
    <row r="5079">
      <c r="A5079" s="0" t="s">
        <v>14142</v>
      </c>
      <c r="B5079" s="0" t="s">
        <v>14143</v>
      </c>
      <c r="C5079" s="0" t="str">
        <f t="shared" si="79"/>
        <v>SILjutomer</v>
      </c>
    </row>
    <row r="5080">
      <c r="A5080" s="0" t="s">
        <v>14144</v>
      </c>
      <c r="B5080" s="0" t="s">
        <v>14145</v>
      </c>
      <c r="C5080" s="0" t="str">
        <f t="shared" si="79"/>
        <v>SILogatec</v>
      </c>
    </row>
    <row r="5081">
      <c r="A5081" s="0" t="s">
        <v>14146</v>
      </c>
      <c r="B5081" s="0" t="s">
        <v>14147</v>
      </c>
      <c r="C5081" s="0" t="str">
        <f t="shared" si="79"/>
        <v>SILoška Dolina</v>
      </c>
    </row>
    <row r="5082">
      <c r="A5082" s="0" t="s">
        <v>14148</v>
      </c>
      <c r="B5082" s="0" t="s">
        <v>14149</v>
      </c>
      <c r="C5082" s="0" t="str">
        <f t="shared" si="79"/>
        <v>SILoški Potok</v>
      </c>
    </row>
    <row r="5083">
      <c r="A5083" s="0" t="s">
        <v>14150</v>
      </c>
      <c r="B5083" s="0" t="s">
        <v>14151</v>
      </c>
      <c r="C5083" s="0" t="str">
        <f t="shared" si="79"/>
        <v>SILuče</v>
      </c>
    </row>
    <row r="5084">
      <c r="A5084" s="0" t="s">
        <v>14152</v>
      </c>
      <c r="B5084" s="0" t="s">
        <v>14153</v>
      </c>
      <c r="C5084" s="0" t="str">
        <f t="shared" si="79"/>
        <v>SILukovica</v>
      </c>
    </row>
    <row r="5085">
      <c r="A5085" s="0" t="s">
        <v>14154</v>
      </c>
      <c r="B5085" s="0" t="s">
        <v>14155</v>
      </c>
      <c r="C5085" s="0" t="str">
        <f t="shared" si="79"/>
        <v>SIMajšperk</v>
      </c>
    </row>
    <row r="5086">
      <c r="A5086" s="0" t="s">
        <v>14156</v>
      </c>
      <c r="B5086" s="0" t="s">
        <v>14157</v>
      </c>
      <c r="C5086" s="0" t="str">
        <f t="shared" si="79"/>
        <v>SIMaribor</v>
      </c>
    </row>
    <row r="5087">
      <c r="A5087" s="0" t="s">
        <v>14158</v>
      </c>
      <c r="B5087" s="0" t="s">
        <v>14159</v>
      </c>
      <c r="C5087" s="0" t="str">
        <f t="shared" si="79"/>
        <v>SIMedvode</v>
      </c>
    </row>
    <row r="5088">
      <c r="A5088" s="0" t="s">
        <v>14160</v>
      </c>
      <c r="B5088" s="0" t="s">
        <v>14161</v>
      </c>
      <c r="C5088" s="0" t="str">
        <f t="shared" si="79"/>
        <v>SIMengeš</v>
      </c>
    </row>
    <row r="5089">
      <c r="A5089" s="0" t="s">
        <v>14162</v>
      </c>
      <c r="B5089" s="0" t="s">
        <v>14163</v>
      </c>
      <c r="C5089" s="0" t="str">
        <f t="shared" si="79"/>
        <v>SIMetlika</v>
      </c>
    </row>
    <row r="5090">
      <c r="A5090" s="0" t="s">
        <v>14164</v>
      </c>
      <c r="B5090" s="0" t="s">
        <v>14165</v>
      </c>
      <c r="C5090" s="0" t="str">
        <f t="shared" si="79"/>
        <v>SIMežica</v>
      </c>
    </row>
    <row r="5091">
      <c r="A5091" s="0" t="s">
        <v>14166</v>
      </c>
      <c r="B5091" s="0" t="s">
        <v>14167</v>
      </c>
      <c r="C5091" s="0" t="str">
        <f t="shared" si="79"/>
        <v>SIMiren-Kostanjevica</v>
      </c>
    </row>
    <row r="5092">
      <c r="A5092" s="0" t="s">
        <v>14168</v>
      </c>
      <c r="B5092" s="0" t="s">
        <v>14169</v>
      </c>
      <c r="C5092" s="0" t="str">
        <f t="shared" si="79"/>
        <v>SIMislinja</v>
      </c>
    </row>
    <row r="5093">
      <c r="A5093" s="0" t="s">
        <v>14170</v>
      </c>
      <c r="B5093" s="0" t="s">
        <v>14171</v>
      </c>
      <c r="C5093" s="0" t="str">
        <f t="shared" si="79"/>
        <v>SIMoravče</v>
      </c>
    </row>
    <row r="5094">
      <c r="A5094" s="0" t="s">
        <v>14172</v>
      </c>
      <c r="B5094" s="0" t="s">
        <v>14173</v>
      </c>
      <c r="C5094" s="0" t="str">
        <f t="shared" si="79"/>
        <v>SIMoravske Toplice</v>
      </c>
    </row>
    <row r="5095">
      <c r="A5095" s="0" t="s">
        <v>14174</v>
      </c>
      <c r="B5095" s="0" t="s">
        <v>14175</v>
      </c>
      <c r="C5095" s="0" t="str">
        <f t="shared" si="79"/>
        <v>SIMozirje</v>
      </c>
    </row>
    <row r="5096">
      <c r="A5096" s="0" t="s">
        <v>14176</v>
      </c>
      <c r="B5096" s="0" t="s">
        <v>14177</v>
      </c>
      <c r="C5096" s="0" t="str">
        <f t="shared" si="79"/>
        <v>SIMurska Sobota</v>
      </c>
    </row>
    <row r="5097">
      <c r="A5097" s="0" t="s">
        <v>14178</v>
      </c>
      <c r="B5097" s="0" t="s">
        <v>14179</v>
      </c>
      <c r="C5097" s="0" t="str">
        <f t="shared" si="79"/>
        <v>SIMuta</v>
      </c>
    </row>
    <row r="5098">
      <c r="A5098" s="0" t="s">
        <v>14180</v>
      </c>
      <c r="B5098" s="0" t="s">
        <v>14181</v>
      </c>
      <c r="C5098" s="0" t="str">
        <f t="shared" si="79"/>
        <v>SINaklo</v>
      </c>
    </row>
    <row r="5099">
      <c r="A5099" s="0" t="s">
        <v>14182</v>
      </c>
      <c r="B5099" s="0" t="s">
        <v>14183</v>
      </c>
      <c r="C5099" s="0" t="str">
        <f t="shared" si="79"/>
        <v>SINazarje</v>
      </c>
    </row>
    <row r="5100">
      <c r="A5100" s="0" t="s">
        <v>14184</v>
      </c>
      <c r="B5100" s="0" t="s">
        <v>14185</v>
      </c>
      <c r="C5100" s="0" t="str">
        <f t="shared" si="79"/>
        <v>SINova Gorica</v>
      </c>
    </row>
    <row r="5101">
      <c r="A5101" s="0" t="s">
        <v>14186</v>
      </c>
      <c r="B5101" s="0" t="s">
        <v>14187</v>
      </c>
      <c r="C5101" s="0" t="str">
        <f t="shared" si="79"/>
        <v>SINovo Mesto</v>
      </c>
    </row>
    <row r="5102">
      <c r="A5102" s="0" t="s">
        <v>14188</v>
      </c>
      <c r="B5102" s="0" t="s">
        <v>14189</v>
      </c>
      <c r="C5102" s="0" t="str">
        <f t="shared" si="79"/>
        <v>SIOdranci</v>
      </c>
    </row>
    <row r="5103">
      <c r="A5103" s="0" t="s">
        <v>14190</v>
      </c>
      <c r="B5103" s="0" t="s">
        <v>14191</v>
      </c>
      <c r="C5103" s="0" t="str">
        <f t="shared" si="79"/>
        <v>SIOrmož</v>
      </c>
    </row>
    <row r="5104">
      <c r="A5104" s="0" t="s">
        <v>14192</v>
      </c>
      <c r="B5104" s="0" t="s">
        <v>14193</v>
      </c>
      <c r="C5104" s="0" t="str">
        <f t="shared" si="79"/>
        <v>SIOsilnica</v>
      </c>
    </row>
    <row r="5105">
      <c r="A5105" s="0" t="s">
        <v>14194</v>
      </c>
      <c r="B5105" s="0" t="s">
        <v>14195</v>
      </c>
      <c r="C5105" s="0" t="str">
        <f t="shared" si="79"/>
        <v>SIPesnica</v>
      </c>
    </row>
    <row r="5106">
      <c r="A5106" s="0" t="s">
        <v>14196</v>
      </c>
      <c r="B5106" s="0" t="s">
        <v>14197</v>
      </c>
      <c r="C5106" s="0" t="str">
        <f t="shared" si="79"/>
        <v>SIPiran</v>
      </c>
    </row>
    <row r="5107">
      <c r="A5107" s="0" t="s">
        <v>14198</v>
      </c>
      <c r="B5107" s="0" t="s">
        <v>14199</v>
      </c>
      <c r="C5107" s="0" t="str">
        <f t="shared" si="79"/>
        <v>SIPivka</v>
      </c>
    </row>
    <row r="5108">
      <c r="A5108" s="0" t="s">
        <v>14200</v>
      </c>
      <c r="B5108" s="0" t="s">
        <v>14201</v>
      </c>
      <c r="C5108" s="0" t="str">
        <f t="shared" si="79"/>
        <v>SIPodčetrtek</v>
      </c>
    </row>
    <row r="5109">
      <c r="A5109" s="0" t="s">
        <v>14202</v>
      </c>
      <c r="B5109" s="0" t="s">
        <v>14203</v>
      </c>
      <c r="C5109" s="0" t="str">
        <f t="shared" si="79"/>
        <v>SIPodvelka</v>
      </c>
    </row>
    <row r="5110">
      <c r="A5110" s="0" t="s">
        <v>14204</v>
      </c>
      <c r="B5110" s="0" t="s">
        <v>14205</v>
      </c>
      <c r="C5110" s="0" t="str">
        <f t="shared" si="79"/>
        <v>SIPostojna</v>
      </c>
    </row>
    <row r="5111">
      <c r="A5111" s="0" t="s">
        <v>14206</v>
      </c>
      <c r="B5111" s="0" t="s">
        <v>14207</v>
      </c>
      <c r="C5111" s="0" t="str">
        <f t="shared" si="79"/>
        <v>SIPreddvor</v>
      </c>
    </row>
    <row r="5112">
      <c r="A5112" s="0" t="s">
        <v>14208</v>
      </c>
      <c r="B5112" s="0" t="s">
        <v>14209</v>
      </c>
      <c r="C5112" s="0" t="str">
        <f t="shared" si="79"/>
        <v>SIPtuj</v>
      </c>
    </row>
    <row r="5113">
      <c r="A5113" s="0" t="s">
        <v>14210</v>
      </c>
      <c r="B5113" s="0" t="s">
        <v>14211</v>
      </c>
      <c r="C5113" s="0" t="str">
        <f t="shared" si="79"/>
        <v>SIPuconci</v>
      </c>
    </row>
    <row r="5114">
      <c r="A5114" s="0" t="s">
        <v>14212</v>
      </c>
      <c r="B5114" s="0" t="s">
        <v>14213</v>
      </c>
      <c r="C5114" s="0" t="str">
        <f t="shared" si="79"/>
        <v>SIRače-Fram</v>
      </c>
    </row>
    <row r="5115">
      <c r="A5115" s="0" t="s">
        <v>14214</v>
      </c>
      <c r="B5115" s="0" t="s">
        <v>14215</v>
      </c>
      <c r="C5115" s="0" t="str">
        <f t="shared" si="79"/>
        <v>SIRadeče</v>
      </c>
    </row>
    <row r="5116">
      <c r="A5116" s="0" t="s">
        <v>14216</v>
      </c>
      <c r="B5116" s="0" t="s">
        <v>14217</v>
      </c>
      <c r="C5116" s="0" t="str">
        <f t="shared" si="79"/>
        <v>SIRadenci</v>
      </c>
    </row>
    <row r="5117">
      <c r="A5117" s="0" t="s">
        <v>14218</v>
      </c>
      <c r="B5117" s="0" t="s">
        <v>14219</v>
      </c>
      <c r="C5117" s="0" t="str">
        <f t="shared" si="79"/>
        <v>SIRadlje ob Dravi</v>
      </c>
    </row>
    <row r="5118">
      <c r="A5118" s="0" t="s">
        <v>14220</v>
      </c>
      <c r="B5118" s="0" t="s">
        <v>14221</v>
      </c>
      <c r="C5118" s="0" t="str">
        <f t="shared" si="79"/>
        <v>SIRadovljica</v>
      </c>
    </row>
    <row r="5119">
      <c r="A5119" s="0" t="s">
        <v>14222</v>
      </c>
      <c r="B5119" s="0" t="s">
        <v>14223</v>
      </c>
      <c r="C5119" s="0" t="str">
        <f t="shared" si="79"/>
        <v>SIRavne na Koroškem</v>
      </c>
    </row>
    <row r="5120">
      <c r="A5120" s="0" t="s">
        <v>14224</v>
      </c>
      <c r="B5120" s="0" t="s">
        <v>14225</v>
      </c>
      <c r="C5120" s="0" t="str">
        <f t="shared" si="79"/>
        <v>SIRibnica</v>
      </c>
    </row>
    <row r="5121">
      <c r="A5121" s="0" t="s">
        <v>14226</v>
      </c>
      <c r="B5121" s="0" t="s">
        <v>14227</v>
      </c>
      <c r="C5121" s="0" t="str">
        <f t="shared" si="79"/>
        <v>SIRogašovci</v>
      </c>
    </row>
    <row r="5122">
      <c r="A5122" s="0" t="s">
        <v>14228</v>
      </c>
      <c r="B5122" s="0" t="s">
        <v>14229</v>
      </c>
      <c r="C5122" s="0" t="str">
        <f t="shared" si="79"/>
        <v>SIRogaška Slatina</v>
      </c>
    </row>
    <row r="5123">
      <c r="A5123" s="0" t="s">
        <v>14230</v>
      </c>
      <c r="B5123" s="0" t="s">
        <v>14231</v>
      </c>
      <c r="C5123" s="0" t="str">
        <f ref="C5123:C5186" t="shared" si="80">LEFT(A5123,2)&amp;B5123</f>
        <v>SIRogatec</v>
      </c>
    </row>
    <row r="5124">
      <c r="A5124" s="0" t="s">
        <v>14232</v>
      </c>
      <c r="B5124" s="0" t="s">
        <v>14233</v>
      </c>
      <c r="C5124" s="0" t="str">
        <f t="shared" si="80"/>
        <v>SIRuše</v>
      </c>
    </row>
    <row r="5125">
      <c r="A5125" s="0" t="s">
        <v>14234</v>
      </c>
      <c r="B5125" s="0" t="s">
        <v>14235</v>
      </c>
      <c r="C5125" s="0" t="str">
        <f t="shared" si="80"/>
        <v>SISemič</v>
      </c>
    </row>
    <row r="5126">
      <c r="A5126" s="0" t="s">
        <v>14236</v>
      </c>
      <c r="B5126" s="0" t="s">
        <v>14237</v>
      </c>
      <c r="C5126" s="0" t="str">
        <f t="shared" si="80"/>
        <v>SISevnica</v>
      </c>
    </row>
    <row r="5127">
      <c r="A5127" s="0" t="s">
        <v>14238</v>
      </c>
      <c r="B5127" s="0" t="s">
        <v>14239</v>
      </c>
      <c r="C5127" s="0" t="str">
        <f t="shared" si="80"/>
        <v>SISežana</v>
      </c>
    </row>
    <row r="5128">
      <c r="A5128" s="0" t="s">
        <v>14240</v>
      </c>
      <c r="B5128" s="0" t="s">
        <v>14241</v>
      </c>
      <c r="C5128" s="0" t="str">
        <f t="shared" si="80"/>
        <v>SISlovenj Gradec</v>
      </c>
    </row>
    <row r="5129">
      <c r="A5129" s="0" t="s">
        <v>14242</v>
      </c>
      <c r="B5129" s="0" t="s">
        <v>14243</v>
      </c>
      <c r="C5129" s="0" t="str">
        <f t="shared" si="80"/>
        <v>SISlovenska Bistrica</v>
      </c>
    </row>
    <row r="5130">
      <c r="A5130" s="0" t="s">
        <v>14244</v>
      </c>
      <c r="B5130" s="0" t="s">
        <v>14245</v>
      </c>
      <c r="C5130" s="0" t="str">
        <f t="shared" si="80"/>
        <v>SISlovenske Konjice</v>
      </c>
    </row>
    <row r="5131">
      <c r="A5131" s="0" t="s">
        <v>14246</v>
      </c>
      <c r="B5131" s="0" t="s">
        <v>14247</v>
      </c>
      <c r="C5131" s="0" t="str">
        <f t="shared" si="80"/>
        <v>SIStarše</v>
      </c>
    </row>
    <row r="5132">
      <c r="A5132" s="0" t="s">
        <v>14248</v>
      </c>
      <c r="B5132" s="0" t="s">
        <v>14249</v>
      </c>
      <c r="C5132" s="0" t="str">
        <f t="shared" si="80"/>
        <v>SISveti Jurij</v>
      </c>
    </row>
    <row r="5133">
      <c r="A5133" s="0" t="s">
        <v>14250</v>
      </c>
      <c r="B5133" s="0" t="s">
        <v>14251</v>
      </c>
      <c r="C5133" s="0" t="str">
        <f t="shared" si="80"/>
        <v>SIŠenčur</v>
      </c>
    </row>
    <row r="5134">
      <c r="A5134" s="0" t="s">
        <v>14252</v>
      </c>
      <c r="B5134" s="0" t="s">
        <v>14253</v>
      </c>
      <c r="C5134" s="0" t="str">
        <f t="shared" si="80"/>
        <v>SIŠentilj</v>
      </c>
    </row>
    <row r="5135">
      <c r="A5135" s="0" t="s">
        <v>14254</v>
      </c>
      <c r="B5135" s="0" t="s">
        <v>14255</v>
      </c>
      <c r="C5135" s="0" t="str">
        <f t="shared" si="80"/>
        <v>SIŠentjernej</v>
      </c>
    </row>
    <row r="5136">
      <c r="A5136" s="0" t="s">
        <v>14256</v>
      </c>
      <c r="B5136" s="0" t="s">
        <v>14257</v>
      </c>
      <c r="C5136" s="0" t="str">
        <f t="shared" si="80"/>
        <v>SIŠentjur</v>
      </c>
    </row>
    <row r="5137">
      <c r="A5137" s="0" t="s">
        <v>14258</v>
      </c>
      <c r="B5137" s="0" t="s">
        <v>14259</v>
      </c>
      <c r="C5137" s="0" t="str">
        <f t="shared" si="80"/>
        <v>SIŠkocjan</v>
      </c>
    </row>
    <row r="5138">
      <c r="A5138" s="0" t="s">
        <v>14260</v>
      </c>
      <c r="B5138" s="0" t="s">
        <v>14261</v>
      </c>
      <c r="C5138" s="0" t="str">
        <f t="shared" si="80"/>
        <v>SIŠkofja Loka</v>
      </c>
    </row>
    <row r="5139">
      <c r="A5139" s="0" t="s">
        <v>14262</v>
      </c>
      <c r="B5139" s="0" t="s">
        <v>14263</v>
      </c>
      <c r="C5139" s="0" t="str">
        <f t="shared" si="80"/>
        <v>SIŠkofljica</v>
      </c>
    </row>
    <row r="5140">
      <c r="A5140" s="0" t="s">
        <v>14264</v>
      </c>
      <c r="B5140" s="0" t="s">
        <v>14265</v>
      </c>
      <c r="C5140" s="0" t="str">
        <f t="shared" si="80"/>
        <v>SIŠmarje pri Jelšah</v>
      </c>
    </row>
    <row r="5141">
      <c r="A5141" s="0" t="s">
        <v>14266</v>
      </c>
      <c r="B5141" s="0" t="s">
        <v>14267</v>
      </c>
      <c r="C5141" s="0" t="str">
        <f t="shared" si="80"/>
        <v>SIŠmartno ob Paki</v>
      </c>
    </row>
    <row r="5142">
      <c r="A5142" s="0" t="s">
        <v>14268</v>
      </c>
      <c r="B5142" s="0" t="s">
        <v>14269</v>
      </c>
      <c r="C5142" s="0" t="str">
        <f t="shared" si="80"/>
        <v>SIŠoštanj</v>
      </c>
    </row>
    <row r="5143">
      <c r="A5143" s="0" t="s">
        <v>14270</v>
      </c>
      <c r="B5143" s="0" t="s">
        <v>14271</v>
      </c>
      <c r="C5143" s="0" t="str">
        <f t="shared" si="80"/>
        <v>SIŠtore</v>
      </c>
    </row>
    <row r="5144">
      <c r="A5144" s="0" t="s">
        <v>14272</v>
      </c>
      <c r="B5144" s="0" t="s">
        <v>14273</v>
      </c>
      <c r="C5144" s="0" t="str">
        <f t="shared" si="80"/>
        <v>SITolmin</v>
      </c>
    </row>
    <row r="5145">
      <c r="A5145" s="0" t="s">
        <v>14274</v>
      </c>
      <c r="B5145" s="0" t="s">
        <v>14275</v>
      </c>
      <c r="C5145" s="0" t="str">
        <f t="shared" si="80"/>
        <v>SITrbovlje</v>
      </c>
    </row>
    <row r="5146">
      <c r="A5146" s="0" t="s">
        <v>14276</v>
      </c>
      <c r="B5146" s="0" t="s">
        <v>14277</v>
      </c>
      <c r="C5146" s="0" t="str">
        <f t="shared" si="80"/>
        <v>SITrebnje</v>
      </c>
    </row>
    <row r="5147">
      <c r="A5147" s="0" t="s">
        <v>14278</v>
      </c>
      <c r="B5147" s="0" t="s">
        <v>14279</v>
      </c>
      <c r="C5147" s="0" t="str">
        <f t="shared" si="80"/>
        <v>SITržič</v>
      </c>
    </row>
    <row r="5148">
      <c r="A5148" s="0" t="s">
        <v>14280</v>
      </c>
      <c r="B5148" s="0" t="s">
        <v>14281</v>
      </c>
      <c r="C5148" s="0" t="str">
        <f t="shared" si="80"/>
        <v>SITurnišče</v>
      </c>
    </row>
    <row r="5149">
      <c r="A5149" s="0" t="s">
        <v>14282</v>
      </c>
      <c r="B5149" s="0" t="s">
        <v>14283</v>
      </c>
      <c r="C5149" s="0" t="str">
        <f t="shared" si="80"/>
        <v>SIVelenje</v>
      </c>
    </row>
    <row r="5150">
      <c r="A5150" s="0" t="s">
        <v>14284</v>
      </c>
      <c r="B5150" s="0" t="s">
        <v>14285</v>
      </c>
      <c r="C5150" s="0" t="str">
        <f t="shared" si="80"/>
        <v>SIVelike Lašče</v>
      </c>
    </row>
    <row r="5151">
      <c r="A5151" s="0" t="s">
        <v>14286</v>
      </c>
      <c r="B5151" s="0" t="s">
        <v>14287</v>
      </c>
      <c r="C5151" s="0" t="str">
        <f t="shared" si="80"/>
        <v>SIVidem</v>
      </c>
    </row>
    <row r="5152">
      <c r="A5152" s="0" t="s">
        <v>14288</v>
      </c>
      <c r="B5152" s="0" t="s">
        <v>14289</v>
      </c>
      <c r="C5152" s="0" t="str">
        <f t="shared" si="80"/>
        <v>SIVipava</v>
      </c>
    </row>
    <row r="5153">
      <c r="A5153" s="0" t="s">
        <v>14290</v>
      </c>
      <c r="B5153" s="0" t="s">
        <v>14291</v>
      </c>
      <c r="C5153" s="0" t="str">
        <f t="shared" si="80"/>
        <v>SIVitanje</v>
      </c>
    </row>
    <row r="5154">
      <c r="A5154" s="0" t="s">
        <v>14292</v>
      </c>
      <c r="B5154" s="0" t="s">
        <v>14293</v>
      </c>
      <c r="C5154" s="0" t="str">
        <f t="shared" si="80"/>
        <v>SIVodice</v>
      </c>
    </row>
    <row r="5155">
      <c r="A5155" s="0" t="s">
        <v>14294</v>
      </c>
      <c r="B5155" s="0" t="s">
        <v>14295</v>
      </c>
      <c r="C5155" s="0" t="str">
        <f t="shared" si="80"/>
        <v>SIVojnik</v>
      </c>
    </row>
    <row r="5156">
      <c r="A5156" s="0" t="s">
        <v>14296</v>
      </c>
      <c r="B5156" s="0" t="s">
        <v>14297</v>
      </c>
      <c r="C5156" s="0" t="str">
        <f t="shared" si="80"/>
        <v>SIVrhnika</v>
      </c>
    </row>
    <row r="5157">
      <c r="A5157" s="0" t="s">
        <v>14298</v>
      </c>
      <c r="B5157" s="0" t="s">
        <v>14299</v>
      </c>
      <c r="C5157" s="0" t="str">
        <f t="shared" si="80"/>
        <v>SIVuzenica</v>
      </c>
    </row>
    <row r="5158">
      <c r="A5158" s="0" t="s">
        <v>14300</v>
      </c>
      <c r="B5158" s="0" t="s">
        <v>14301</v>
      </c>
      <c r="C5158" s="0" t="str">
        <f t="shared" si="80"/>
        <v>SIZagorje ob Savi</v>
      </c>
    </row>
    <row r="5159">
      <c r="A5159" s="0" t="s">
        <v>14302</v>
      </c>
      <c r="B5159" s="0" t="s">
        <v>14303</v>
      </c>
      <c r="C5159" s="0" t="str">
        <f t="shared" si="80"/>
        <v>SIZavrč</v>
      </c>
    </row>
    <row r="5160">
      <c r="A5160" s="0" t="s">
        <v>14304</v>
      </c>
      <c r="B5160" s="0" t="s">
        <v>14305</v>
      </c>
      <c r="C5160" s="0" t="str">
        <f t="shared" si="80"/>
        <v>SIZreče</v>
      </c>
    </row>
    <row r="5161">
      <c r="A5161" s="0" t="s">
        <v>14306</v>
      </c>
      <c r="B5161" s="0" t="s">
        <v>14307</v>
      </c>
      <c r="C5161" s="0" t="str">
        <f t="shared" si="80"/>
        <v>SIŽelezniki</v>
      </c>
    </row>
    <row r="5162">
      <c r="A5162" s="0" t="s">
        <v>14308</v>
      </c>
      <c r="B5162" s="0" t="s">
        <v>14309</v>
      </c>
      <c r="C5162" s="0" t="str">
        <f t="shared" si="80"/>
        <v>SIŽiri</v>
      </c>
    </row>
    <row r="5163">
      <c r="A5163" s="0" t="s">
        <v>14310</v>
      </c>
      <c r="B5163" s="0" t="s">
        <v>14311</v>
      </c>
      <c r="C5163" s="0" t="str">
        <f t="shared" si="80"/>
        <v>SIBenedikt</v>
      </c>
    </row>
    <row r="5164">
      <c r="A5164" s="0" t="s">
        <v>14312</v>
      </c>
      <c r="B5164" s="0" t="s">
        <v>14313</v>
      </c>
      <c r="C5164" s="0" t="str">
        <f t="shared" si="80"/>
        <v>SIBistrica ob Sotli</v>
      </c>
    </row>
    <row r="5165">
      <c r="A5165" s="0" t="s">
        <v>14314</v>
      </c>
      <c r="B5165" s="0" t="s">
        <v>14315</v>
      </c>
      <c r="C5165" s="0" t="str">
        <f t="shared" si="80"/>
        <v>SIBloke</v>
      </c>
    </row>
    <row r="5166">
      <c r="A5166" s="0" t="s">
        <v>14316</v>
      </c>
      <c r="B5166" s="0" t="s">
        <v>14317</v>
      </c>
      <c r="C5166" s="0" t="str">
        <f t="shared" si="80"/>
        <v>SIBraslovče</v>
      </c>
    </row>
    <row r="5167">
      <c r="A5167" s="0" t="s">
        <v>14318</v>
      </c>
      <c r="B5167" s="0" t="s">
        <v>14319</v>
      </c>
      <c r="C5167" s="0" t="str">
        <f t="shared" si="80"/>
        <v>SICankova</v>
      </c>
    </row>
    <row r="5168">
      <c r="A5168" s="0" t="s">
        <v>14320</v>
      </c>
      <c r="B5168" s="0" t="s">
        <v>14321</v>
      </c>
      <c r="C5168" s="0" t="str">
        <f t="shared" si="80"/>
        <v>SICerkvenjak</v>
      </c>
    </row>
    <row r="5169">
      <c r="A5169" s="0" t="s">
        <v>14322</v>
      </c>
      <c r="B5169" s="0" t="s">
        <v>14323</v>
      </c>
      <c r="C5169" s="0" t="str">
        <f t="shared" si="80"/>
        <v>SIDobje</v>
      </c>
    </row>
    <row r="5170">
      <c r="A5170" s="0" t="s">
        <v>14324</v>
      </c>
      <c r="B5170" s="0" t="s">
        <v>14325</v>
      </c>
      <c r="C5170" s="0" t="str">
        <f t="shared" si="80"/>
        <v>SIDobrna</v>
      </c>
    </row>
    <row r="5171">
      <c r="A5171" s="0" t="s">
        <v>14326</v>
      </c>
      <c r="B5171" s="0" t="s">
        <v>14327</v>
      </c>
      <c r="C5171" s="0" t="str">
        <f t="shared" si="80"/>
        <v>SIDobrovnik</v>
      </c>
    </row>
    <row r="5172">
      <c r="A5172" s="0" t="s">
        <v>14328</v>
      </c>
      <c r="B5172" s="0" t="s">
        <v>14329</v>
      </c>
      <c r="C5172" s="0" t="str">
        <f t="shared" si="80"/>
        <v>SIDolenjske Toplice</v>
      </c>
    </row>
    <row r="5173">
      <c r="A5173" s="0" t="s">
        <v>14330</v>
      </c>
      <c r="B5173" s="0" t="s">
        <v>14331</v>
      </c>
      <c r="C5173" s="0" t="str">
        <f t="shared" si="80"/>
        <v>SIGrad</v>
      </c>
    </row>
    <row r="5174">
      <c r="A5174" s="0" t="s">
        <v>14332</v>
      </c>
      <c r="B5174" s="0" t="s">
        <v>14333</v>
      </c>
      <c r="C5174" s="0" t="str">
        <f t="shared" si="80"/>
        <v>SIHajdina</v>
      </c>
    </row>
    <row r="5175">
      <c r="A5175" s="0" t="s">
        <v>14334</v>
      </c>
      <c r="B5175" s="0" t="s">
        <v>14335</v>
      </c>
      <c r="C5175" s="0" t="str">
        <f t="shared" si="80"/>
        <v>SIHoče-Slivnica</v>
      </c>
    </row>
    <row r="5176">
      <c r="A5176" s="0" t="s">
        <v>14336</v>
      </c>
      <c r="B5176" s="0" t="s">
        <v>14337</v>
      </c>
      <c r="C5176" s="0" t="str">
        <f t="shared" si="80"/>
        <v>SIHodoš</v>
      </c>
    </row>
    <row r="5177">
      <c r="A5177" s="0" t="s">
        <v>14338</v>
      </c>
      <c r="B5177" s="0" t="s">
        <v>14339</v>
      </c>
      <c r="C5177" s="0" t="str">
        <f t="shared" si="80"/>
        <v>SIHorjul</v>
      </c>
    </row>
    <row r="5178">
      <c r="A5178" s="0" t="s">
        <v>14340</v>
      </c>
      <c r="B5178" s="0" t="s">
        <v>14341</v>
      </c>
      <c r="C5178" s="0" t="str">
        <f t="shared" si="80"/>
        <v>SIJezersko</v>
      </c>
    </row>
    <row r="5179">
      <c r="A5179" s="0" t="s">
        <v>14342</v>
      </c>
      <c r="B5179" s="0" t="s">
        <v>14343</v>
      </c>
      <c r="C5179" s="0" t="str">
        <f t="shared" si="80"/>
        <v>SIKomenda</v>
      </c>
    </row>
    <row r="5180">
      <c r="A5180" s="0" t="s">
        <v>14344</v>
      </c>
      <c r="B5180" s="0" t="s">
        <v>14345</v>
      </c>
      <c r="C5180" s="0" t="str">
        <f t="shared" si="80"/>
        <v>SIKostel</v>
      </c>
    </row>
    <row r="5181">
      <c r="A5181" s="0" t="s">
        <v>14346</v>
      </c>
      <c r="B5181" s="0" t="s">
        <v>14347</v>
      </c>
      <c r="C5181" s="0" t="str">
        <f t="shared" si="80"/>
        <v>SIKriževci</v>
      </c>
    </row>
    <row r="5182">
      <c r="A5182" s="0" t="s">
        <v>14348</v>
      </c>
      <c r="B5182" s="0" t="s">
        <v>14349</v>
      </c>
      <c r="C5182" s="0" t="str">
        <f t="shared" si="80"/>
        <v>SILovrenc na Pohorju</v>
      </c>
    </row>
    <row r="5183">
      <c r="A5183" s="0" t="s">
        <v>14350</v>
      </c>
      <c r="B5183" s="0" t="s">
        <v>14351</v>
      </c>
      <c r="C5183" s="0" t="str">
        <f t="shared" si="80"/>
        <v>SIMarkovci</v>
      </c>
    </row>
    <row r="5184">
      <c r="A5184" s="0" t="s">
        <v>14352</v>
      </c>
      <c r="B5184" s="0" t="s">
        <v>14353</v>
      </c>
      <c r="C5184" s="0" t="str">
        <f t="shared" si="80"/>
        <v>SIMiklavž na Dravskem Polju</v>
      </c>
    </row>
    <row r="5185">
      <c r="A5185" s="0" t="s">
        <v>14354</v>
      </c>
      <c r="B5185" s="0" t="s">
        <v>14355</v>
      </c>
      <c r="C5185" s="0" t="str">
        <f t="shared" si="80"/>
        <v>SIMirna Peč</v>
      </c>
    </row>
    <row r="5186">
      <c r="A5186" s="0" t="s">
        <v>14356</v>
      </c>
      <c r="B5186" s="0" t="s">
        <v>14357</v>
      </c>
      <c r="C5186" s="0" t="str">
        <f t="shared" si="80"/>
        <v>SIOplotnica</v>
      </c>
    </row>
    <row r="5187">
      <c r="A5187" s="0" t="s">
        <v>14358</v>
      </c>
      <c r="B5187" s="0" t="s">
        <v>14359</v>
      </c>
      <c r="C5187" s="0" t="str">
        <f ref="C5187:C5250" t="shared" si="81">LEFT(A5187,2)&amp;B5187</f>
        <v>SIPodlehnik</v>
      </c>
    </row>
    <row r="5188">
      <c r="A5188" s="0" t="s">
        <v>14360</v>
      </c>
      <c r="B5188" s="0" t="s">
        <v>14361</v>
      </c>
      <c r="C5188" s="0" t="str">
        <f t="shared" si="81"/>
        <v>SIPolzela</v>
      </c>
    </row>
    <row r="5189">
      <c r="A5189" s="0" t="s">
        <v>14362</v>
      </c>
      <c r="B5189" s="0" t="s">
        <v>14363</v>
      </c>
      <c r="C5189" s="0" t="str">
        <f t="shared" si="81"/>
        <v>SIPrebold</v>
      </c>
    </row>
    <row r="5190">
      <c r="A5190" s="0" t="s">
        <v>14364</v>
      </c>
      <c r="B5190" s="0" t="s">
        <v>14365</v>
      </c>
      <c r="C5190" s="0" t="str">
        <f t="shared" si="81"/>
        <v>SIPrevalje</v>
      </c>
    </row>
    <row r="5191">
      <c r="A5191" s="0" t="s">
        <v>14366</v>
      </c>
      <c r="B5191" s="0" t="s">
        <v>14367</v>
      </c>
      <c r="C5191" s="0" t="str">
        <f t="shared" si="81"/>
        <v>SIRazkrižje</v>
      </c>
    </row>
    <row r="5192">
      <c r="A5192" s="0" t="s">
        <v>14368</v>
      </c>
      <c r="B5192" s="0" t="s">
        <v>14369</v>
      </c>
      <c r="C5192" s="0" t="str">
        <f t="shared" si="81"/>
        <v>SIRibnica na Pohorju</v>
      </c>
    </row>
    <row r="5193">
      <c r="A5193" s="0" t="s">
        <v>14370</v>
      </c>
      <c r="B5193" s="0" t="s">
        <v>14371</v>
      </c>
      <c r="C5193" s="0" t="str">
        <f t="shared" si="81"/>
        <v>SISelnica ob Dravi</v>
      </c>
    </row>
    <row r="5194">
      <c r="A5194" s="0" t="s">
        <v>14372</v>
      </c>
      <c r="B5194" s="0" t="s">
        <v>14373</v>
      </c>
      <c r="C5194" s="0" t="str">
        <f t="shared" si="81"/>
        <v>SISodražica</v>
      </c>
    </row>
    <row r="5195">
      <c r="A5195" s="0" t="s">
        <v>14374</v>
      </c>
      <c r="B5195" s="0" t="s">
        <v>14375</v>
      </c>
      <c r="C5195" s="0" t="str">
        <f t="shared" si="81"/>
        <v>SISolčava</v>
      </c>
    </row>
    <row r="5196">
      <c r="A5196" s="0" t="s">
        <v>14376</v>
      </c>
      <c r="B5196" s="0" t="s">
        <v>14377</v>
      </c>
      <c r="C5196" s="0" t="str">
        <f t="shared" si="81"/>
        <v>SISveta Ana</v>
      </c>
    </row>
    <row r="5197">
      <c r="A5197" s="0" t="s">
        <v>14378</v>
      </c>
      <c r="B5197" s="0" t="s">
        <v>14379</v>
      </c>
      <c r="C5197" s="0" t="str">
        <f t="shared" si="81"/>
        <v>SISveti Andraž v Slovenskih Goricah</v>
      </c>
    </row>
    <row r="5198">
      <c r="A5198" s="0" t="s">
        <v>14380</v>
      </c>
      <c r="B5198" s="0" t="s">
        <v>14381</v>
      </c>
      <c r="C5198" s="0" t="str">
        <f t="shared" si="81"/>
        <v>SIŠempeter-Vrtojba</v>
      </c>
    </row>
    <row r="5199">
      <c r="A5199" s="0" t="s">
        <v>14382</v>
      </c>
      <c r="B5199" s="0" t="s">
        <v>14383</v>
      </c>
      <c r="C5199" s="0" t="str">
        <f t="shared" si="81"/>
        <v>SITabor</v>
      </c>
    </row>
    <row r="5200">
      <c r="A5200" s="0" t="s">
        <v>14384</v>
      </c>
      <c r="B5200" s="0" t="s">
        <v>14385</v>
      </c>
      <c r="C5200" s="0" t="str">
        <f t="shared" si="81"/>
        <v>SITrnovska Vas</v>
      </c>
    </row>
    <row r="5201">
      <c r="A5201" s="0" t="s">
        <v>14386</v>
      </c>
      <c r="B5201" s="0" t="s">
        <v>14387</v>
      </c>
      <c r="C5201" s="0" t="str">
        <f t="shared" si="81"/>
        <v>SITrzin</v>
      </c>
    </row>
    <row r="5202">
      <c r="A5202" s="0" t="s">
        <v>14388</v>
      </c>
      <c r="B5202" s="0" t="s">
        <v>14389</v>
      </c>
      <c r="C5202" s="0" t="str">
        <f t="shared" si="81"/>
        <v>SIVelika Polana</v>
      </c>
    </row>
    <row r="5203">
      <c r="A5203" s="0" t="s">
        <v>14390</v>
      </c>
      <c r="B5203" s="0" t="s">
        <v>14391</v>
      </c>
      <c r="C5203" s="0" t="str">
        <f t="shared" si="81"/>
        <v>SIVeržej</v>
      </c>
    </row>
    <row r="5204">
      <c r="A5204" s="0" t="s">
        <v>14392</v>
      </c>
      <c r="B5204" s="0" t="s">
        <v>14393</v>
      </c>
      <c r="C5204" s="0" t="str">
        <f t="shared" si="81"/>
        <v>SIVransko</v>
      </c>
    </row>
    <row r="5205">
      <c r="A5205" s="0" t="s">
        <v>14394</v>
      </c>
      <c r="B5205" s="0" t="s">
        <v>14395</v>
      </c>
      <c r="C5205" s="0" t="str">
        <f t="shared" si="81"/>
        <v>SIŽalec</v>
      </c>
    </row>
    <row r="5206">
      <c r="A5206" s="0" t="s">
        <v>14396</v>
      </c>
      <c r="B5206" s="0" t="s">
        <v>14397</v>
      </c>
      <c r="C5206" s="0" t="str">
        <f t="shared" si="81"/>
        <v>SIŽetale</v>
      </c>
    </row>
    <row r="5207">
      <c r="A5207" s="0" t="s">
        <v>14398</v>
      </c>
      <c r="B5207" s="0" t="s">
        <v>14399</v>
      </c>
      <c r="C5207" s="0" t="str">
        <f t="shared" si="81"/>
        <v>SIŽirovnica</v>
      </c>
    </row>
    <row r="5208">
      <c r="A5208" s="0" t="s">
        <v>14400</v>
      </c>
      <c r="B5208" s="0" t="s">
        <v>14401</v>
      </c>
      <c r="C5208" s="0" t="str">
        <f t="shared" si="81"/>
        <v>SIŽužemberk</v>
      </c>
    </row>
    <row r="5209">
      <c r="A5209" s="0" t="s">
        <v>14402</v>
      </c>
      <c r="B5209" s="0" t="s">
        <v>14403</v>
      </c>
      <c r="C5209" s="0" t="str">
        <f t="shared" si="81"/>
        <v>SIŠmartno pri Litiji</v>
      </c>
    </row>
    <row r="5210">
      <c r="A5210" s="0" t="s">
        <v>14404</v>
      </c>
      <c r="B5210" s="0" t="s">
        <v>14405</v>
      </c>
      <c r="C5210" s="0" t="str">
        <f t="shared" si="81"/>
        <v>SIApače</v>
      </c>
    </row>
    <row r="5211">
      <c r="A5211" s="0" t="s">
        <v>14406</v>
      </c>
      <c r="B5211" s="0" t="s">
        <v>14407</v>
      </c>
      <c r="C5211" s="0" t="str">
        <f t="shared" si="81"/>
        <v>SICirkulane</v>
      </c>
    </row>
    <row r="5212">
      <c r="A5212" s="0" t="s">
        <v>14408</v>
      </c>
      <c r="B5212" s="0" t="s">
        <v>14409</v>
      </c>
      <c r="C5212" s="0" t="str">
        <f t="shared" si="81"/>
        <v>SIKosanjevica na Krki</v>
      </c>
    </row>
    <row r="5213">
      <c r="A5213" s="0" t="s">
        <v>14410</v>
      </c>
      <c r="B5213" s="0" t="s">
        <v>14411</v>
      </c>
      <c r="C5213" s="0" t="str">
        <f t="shared" si="81"/>
        <v>SIMakole</v>
      </c>
    </row>
    <row r="5214">
      <c r="A5214" s="0" t="s">
        <v>14412</v>
      </c>
      <c r="B5214" s="0" t="s">
        <v>14413</v>
      </c>
      <c r="C5214" s="0" t="str">
        <f t="shared" si="81"/>
        <v>SIMokronog-Trebelno</v>
      </c>
    </row>
    <row r="5215">
      <c r="A5215" s="0" t="s">
        <v>14414</v>
      </c>
      <c r="B5215" s="0" t="s">
        <v>14415</v>
      </c>
      <c r="C5215" s="0" t="str">
        <f t="shared" si="81"/>
        <v>SIPoljčane</v>
      </c>
    </row>
    <row r="5216">
      <c r="A5216" s="0" t="s">
        <v>14416</v>
      </c>
      <c r="B5216" s="0" t="s">
        <v>14417</v>
      </c>
      <c r="C5216" s="0" t="str">
        <f t="shared" si="81"/>
        <v>SIRenče-Vogrsko</v>
      </c>
    </row>
    <row r="5217">
      <c r="A5217" s="0" t="s">
        <v>14418</v>
      </c>
      <c r="B5217" s="0" t="s">
        <v>14419</v>
      </c>
      <c r="C5217" s="0" t="str">
        <f t="shared" si="81"/>
        <v>SISredišče ob Dravi</v>
      </c>
    </row>
    <row r="5218">
      <c r="A5218" s="0" t="s">
        <v>14420</v>
      </c>
      <c r="B5218" s="0" t="s">
        <v>14421</v>
      </c>
      <c r="C5218" s="0" t="str">
        <f t="shared" si="81"/>
        <v>SIStraža</v>
      </c>
    </row>
    <row r="5219">
      <c r="A5219" s="0" t="s">
        <v>14422</v>
      </c>
      <c r="B5219" s="0" t="s">
        <v>14423</v>
      </c>
      <c r="C5219" s="0" t="str">
        <f t="shared" si="81"/>
        <v>SISveta Trojica v Slovenskih Goricah</v>
      </c>
    </row>
    <row r="5220">
      <c r="A5220" s="0" t="s">
        <v>14424</v>
      </c>
      <c r="B5220" s="0" t="s">
        <v>14425</v>
      </c>
      <c r="C5220" s="0" t="str">
        <f t="shared" si="81"/>
        <v>SISveti Tomaž</v>
      </c>
    </row>
    <row r="5221">
      <c r="A5221" s="0" t="s">
        <v>14426</v>
      </c>
      <c r="B5221" s="0" t="s">
        <v>14427</v>
      </c>
      <c r="C5221" s="0" t="str">
        <f t="shared" si="81"/>
        <v>SIŠmarješke Toplice</v>
      </c>
    </row>
    <row r="5222">
      <c r="A5222" s="0" t="s">
        <v>14428</v>
      </c>
      <c r="B5222" s="0" t="s">
        <v>14429</v>
      </c>
      <c r="C5222" s="0" t="str">
        <f t="shared" si="81"/>
        <v>SIGorje</v>
      </c>
    </row>
    <row r="5223">
      <c r="A5223" s="0" t="s">
        <v>14430</v>
      </c>
      <c r="B5223" s="0" t="s">
        <v>14431</v>
      </c>
      <c r="C5223" s="0" t="str">
        <f t="shared" si="81"/>
        <v>SILog-Dragomer</v>
      </c>
    </row>
    <row r="5224">
      <c r="A5224" s="0" t="s">
        <v>14432</v>
      </c>
      <c r="B5224" s="0" t="s">
        <v>14433</v>
      </c>
      <c r="C5224" s="0" t="str">
        <f t="shared" si="81"/>
        <v>SIRečica ob Savinji</v>
      </c>
    </row>
    <row r="5225">
      <c r="A5225" s="0" t="s">
        <v>14434</v>
      </c>
      <c r="B5225" s="0" t="s">
        <v>14435</v>
      </c>
      <c r="C5225" s="0" t="str">
        <f t="shared" si="81"/>
        <v>SISveti Jurij v Slovenskih Goricah</v>
      </c>
    </row>
    <row r="5226">
      <c r="A5226" s="0" t="s">
        <v>14436</v>
      </c>
      <c r="B5226" s="0" t="s">
        <v>14437</v>
      </c>
      <c r="C5226" s="0" t="str">
        <f t="shared" si="81"/>
        <v>SIŠentrupert</v>
      </c>
    </row>
    <row r="5227">
      <c r="A5227" s="0" t="s">
        <v>14438</v>
      </c>
      <c r="B5227" s="0" t="s">
        <v>14439</v>
      </c>
      <c r="C5227" s="0" t="str">
        <f t="shared" si="81"/>
        <v>SIMirna</v>
      </c>
    </row>
    <row r="5228">
      <c r="A5228" s="0" t="s">
        <v>14440</v>
      </c>
      <c r="B5228" s="0" t="s">
        <v>14441</v>
      </c>
      <c r="C5228" s="0" t="str">
        <f t="shared" si="81"/>
        <v>SIAnkaran</v>
      </c>
    </row>
    <row r="5229">
      <c r="A5229" s="0" t="s">
        <v>14442</v>
      </c>
      <c r="B5229" s="0" t="s">
        <v>14443</v>
      </c>
      <c r="C5229" s="0" t="str">
        <f t="shared" si="81"/>
        <v>SKBanskobystrický kraj</v>
      </c>
    </row>
    <row r="5230">
      <c r="A5230" s="0" t="s">
        <v>14444</v>
      </c>
      <c r="B5230" s="0" t="s">
        <v>14445</v>
      </c>
      <c r="C5230" s="0" t="str">
        <f t="shared" si="81"/>
        <v>SKBratislavský kraj</v>
      </c>
    </row>
    <row r="5231">
      <c r="A5231" s="0" t="s">
        <v>14446</v>
      </c>
      <c r="B5231" s="0" t="s">
        <v>14447</v>
      </c>
      <c r="C5231" s="0" t="str">
        <f t="shared" si="81"/>
        <v>SKKošický kraj</v>
      </c>
    </row>
    <row r="5232">
      <c r="A5232" s="0" t="s">
        <v>14448</v>
      </c>
      <c r="B5232" s="0" t="s">
        <v>14449</v>
      </c>
      <c r="C5232" s="0" t="str">
        <f t="shared" si="81"/>
        <v>SKNitriansky kraj</v>
      </c>
    </row>
    <row r="5233">
      <c r="A5233" s="0" t="s">
        <v>14450</v>
      </c>
      <c r="B5233" s="0" t="s">
        <v>14451</v>
      </c>
      <c r="C5233" s="0" t="str">
        <f t="shared" si="81"/>
        <v>SKPrešovský kraj</v>
      </c>
    </row>
    <row r="5234">
      <c r="A5234" s="0" t="s">
        <v>14452</v>
      </c>
      <c r="B5234" s="0" t="s">
        <v>14453</v>
      </c>
      <c r="C5234" s="0" t="str">
        <f t="shared" si="81"/>
        <v>SKTrnavský kraj</v>
      </c>
    </row>
    <row r="5235">
      <c r="A5235" s="0" t="s">
        <v>14454</v>
      </c>
      <c r="B5235" s="0" t="s">
        <v>14455</v>
      </c>
      <c r="C5235" s="0" t="str">
        <f t="shared" si="81"/>
        <v>SKTrenčiansky kraj</v>
      </c>
    </row>
    <row r="5236">
      <c r="A5236" s="0" t="s">
        <v>14456</v>
      </c>
      <c r="B5236" s="0" t="s">
        <v>14457</v>
      </c>
      <c r="C5236" s="0" t="str">
        <f t="shared" si="81"/>
        <v>SKŽilinský kraj</v>
      </c>
    </row>
    <row r="5237">
      <c r="A5237" s="0" t="s">
        <v>14458</v>
      </c>
      <c r="B5237" s="0" t="s">
        <v>14459</v>
      </c>
      <c r="C5237" s="0" t="str">
        <f t="shared" si="81"/>
        <v>SLWestern Area (Freetown)</v>
      </c>
    </row>
    <row r="5238">
      <c r="A5238" s="0" t="s">
        <v>14460</v>
      </c>
      <c r="B5238" s="0" t="s">
        <v>1664</v>
      </c>
      <c r="C5238" s="0" t="str">
        <f t="shared" si="81"/>
        <v>SLEastern</v>
      </c>
    </row>
    <row r="5239">
      <c r="A5239" s="0" t="s">
        <v>14461</v>
      </c>
      <c r="B5239" s="0" t="s">
        <v>8212</v>
      </c>
      <c r="C5239" s="0" t="str">
        <f t="shared" si="81"/>
        <v>SLNorthern</v>
      </c>
    </row>
    <row r="5240">
      <c r="A5240" s="0" t="s">
        <v>14462</v>
      </c>
      <c r="B5240" s="0" t="s">
        <v>14463</v>
      </c>
      <c r="C5240" s="0" t="str">
        <f t="shared" si="81"/>
        <v>SLNorth Western</v>
      </c>
    </row>
    <row r="5241">
      <c r="A5241" s="0" t="s">
        <v>14464</v>
      </c>
      <c r="B5241" s="0" t="s">
        <v>6667</v>
      </c>
      <c r="C5241" s="0" t="str">
        <f t="shared" si="81"/>
        <v>SLSouthern</v>
      </c>
    </row>
    <row r="5242">
      <c r="A5242" s="0" t="s">
        <v>14465</v>
      </c>
      <c r="B5242" s="0" t="s">
        <v>14466</v>
      </c>
      <c r="C5242" s="0" t="str">
        <f t="shared" si="81"/>
        <v>SMAcquaviva</v>
      </c>
    </row>
    <row r="5243">
      <c r="A5243" s="0" t="s">
        <v>14467</v>
      </c>
      <c r="B5243" s="0" t="s">
        <v>14468</v>
      </c>
      <c r="C5243" s="0" t="str">
        <f t="shared" si="81"/>
        <v>SMChiesanuova</v>
      </c>
    </row>
    <row r="5244">
      <c r="A5244" s="0" t="s">
        <v>14469</v>
      </c>
      <c r="B5244" s="0" t="s">
        <v>14470</v>
      </c>
      <c r="C5244" s="0" t="str">
        <f t="shared" si="81"/>
        <v>SMDomagnano</v>
      </c>
    </row>
    <row r="5245">
      <c r="A5245" s="0" t="s">
        <v>14471</v>
      </c>
      <c r="B5245" s="0" t="s">
        <v>14472</v>
      </c>
      <c r="C5245" s="0" t="str">
        <f t="shared" si="81"/>
        <v>SMFaetano</v>
      </c>
    </row>
    <row r="5246">
      <c r="A5246" s="0" t="s">
        <v>14473</v>
      </c>
      <c r="B5246" s="0" t="s">
        <v>14474</v>
      </c>
      <c r="C5246" s="0" t="str">
        <f t="shared" si="81"/>
        <v>SMFiorentino</v>
      </c>
    </row>
    <row r="5247">
      <c r="A5247" s="0" t="s">
        <v>14475</v>
      </c>
      <c r="B5247" s="0" t="s">
        <v>14476</v>
      </c>
      <c r="C5247" s="0" t="str">
        <f t="shared" si="81"/>
        <v>SMBorgo Maggiore</v>
      </c>
    </row>
    <row r="5248">
      <c r="A5248" s="0" t="s">
        <v>14477</v>
      </c>
      <c r="B5248" s="0" t="s">
        <v>14478</v>
      </c>
      <c r="C5248" s="0" t="str">
        <f t="shared" si="81"/>
        <v>SMSan Marino</v>
      </c>
    </row>
    <row r="5249">
      <c r="A5249" s="0" t="s">
        <v>14479</v>
      </c>
      <c r="B5249" s="0" t="s">
        <v>14480</v>
      </c>
      <c r="C5249" s="0" t="str">
        <f t="shared" si="81"/>
        <v>SMMontegiardino</v>
      </c>
    </row>
    <row r="5250">
      <c r="A5250" s="0" t="s">
        <v>14481</v>
      </c>
      <c r="B5250" s="0" t="s">
        <v>14482</v>
      </c>
      <c r="C5250" s="0" t="str">
        <f t="shared" si="81"/>
        <v>SMSerravalle</v>
      </c>
    </row>
    <row r="5251">
      <c r="A5251" s="0" t="s">
        <v>14483</v>
      </c>
      <c r="B5251" s="0" t="s">
        <v>14484</v>
      </c>
      <c r="C5251" s="0" t="str">
        <f ref="C5251:C5314" t="shared" si="82">LEFT(A5251,2)&amp;B5251</f>
        <v>SNDiourbel</v>
      </c>
    </row>
    <row r="5252">
      <c r="A5252" s="0" t="s">
        <v>14485</v>
      </c>
      <c r="B5252" s="0" t="s">
        <v>14486</v>
      </c>
      <c r="C5252" s="0" t="str">
        <f t="shared" si="82"/>
        <v>SNDakar</v>
      </c>
    </row>
    <row r="5253">
      <c r="A5253" s="0" t="s">
        <v>14487</v>
      </c>
      <c r="B5253" s="0" t="s">
        <v>14488</v>
      </c>
      <c r="C5253" s="0" t="str">
        <f t="shared" si="82"/>
        <v>SNFatick</v>
      </c>
    </row>
    <row r="5254">
      <c r="A5254" s="0" t="s">
        <v>14489</v>
      </c>
      <c r="B5254" s="0" t="s">
        <v>14490</v>
      </c>
      <c r="C5254" s="0" t="str">
        <f t="shared" si="82"/>
        <v>SNKaffrine</v>
      </c>
    </row>
    <row r="5255">
      <c r="A5255" s="0" t="s">
        <v>14491</v>
      </c>
      <c r="B5255" s="0" t="s">
        <v>14492</v>
      </c>
      <c r="C5255" s="0" t="str">
        <f t="shared" si="82"/>
        <v>SNKolda</v>
      </c>
    </row>
    <row r="5256">
      <c r="A5256" s="0" t="s">
        <v>14493</v>
      </c>
      <c r="B5256" s="0" t="s">
        <v>14494</v>
      </c>
      <c r="C5256" s="0" t="str">
        <f t="shared" si="82"/>
        <v>SNKédougou</v>
      </c>
    </row>
    <row r="5257">
      <c r="A5257" s="0" t="s">
        <v>14495</v>
      </c>
      <c r="B5257" s="0" t="s">
        <v>14496</v>
      </c>
      <c r="C5257" s="0" t="str">
        <f t="shared" si="82"/>
        <v>SNKaolack</v>
      </c>
    </row>
    <row r="5258">
      <c r="A5258" s="0" t="s">
        <v>14497</v>
      </c>
      <c r="B5258" s="0" t="s">
        <v>14498</v>
      </c>
      <c r="C5258" s="0" t="str">
        <f t="shared" si="82"/>
        <v>SNLouga</v>
      </c>
    </row>
    <row r="5259">
      <c r="A5259" s="0" t="s">
        <v>14499</v>
      </c>
      <c r="B5259" s="0" t="s">
        <v>14500</v>
      </c>
      <c r="C5259" s="0" t="str">
        <f t="shared" si="82"/>
        <v>SNMatam</v>
      </c>
    </row>
    <row r="5260">
      <c r="A5260" s="0" t="s">
        <v>14501</v>
      </c>
      <c r="B5260" s="0" t="s">
        <v>14502</v>
      </c>
      <c r="C5260" s="0" t="str">
        <f t="shared" si="82"/>
        <v>SNSédhiou</v>
      </c>
    </row>
    <row r="5261">
      <c r="A5261" s="0" t="s">
        <v>14503</v>
      </c>
      <c r="B5261" s="0" t="s">
        <v>13905</v>
      </c>
      <c r="C5261" s="0" t="str">
        <f t="shared" si="82"/>
        <v>SNSaint-Louis</v>
      </c>
    </row>
    <row r="5262">
      <c r="A5262" s="0" t="s">
        <v>14504</v>
      </c>
      <c r="B5262" s="0" t="s">
        <v>14505</v>
      </c>
      <c r="C5262" s="0" t="str">
        <f t="shared" si="82"/>
        <v>SNTambacounda</v>
      </c>
    </row>
    <row r="5263">
      <c r="A5263" s="0" t="s">
        <v>14506</v>
      </c>
      <c r="B5263" s="0" t="s">
        <v>14507</v>
      </c>
      <c r="C5263" s="0" t="str">
        <f t="shared" si="82"/>
        <v>SNThiès</v>
      </c>
    </row>
    <row r="5264">
      <c r="A5264" s="0" t="s">
        <v>14508</v>
      </c>
      <c r="B5264" s="0" t="s">
        <v>14509</v>
      </c>
      <c r="C5264" s="0" t="str">
        <f t="shared" si="82"/>
        <v>SNZiguinchor</v>
      </c>
    </row>
    <row r="5265">
      <c r="A5265" s="0" t="s">
        <v>14510</v>
      </c>
      <c r="B5265" s="0" t="s">
        <v>14511</v>
      </c>
      <c r="C5265" s="0" t="str">
        <f t="shared" si="82"/>
        <v>SOAwdal</v>
      </c>
    </row>
    <row r="5266">
      <c r="A5266" s="0" t="s">
        <v>14512</v>
      </c>
      <c r="B5266" s="0" t="s">
        <v>14513</v>
      </c>
      <c r="C5266" s="0" t="str">
        <f t="shared" si="82"/>
        <v>SOBakool</v>
      </c>
    </row>
    <row r="5267">
      <c r="A5267" s="0" t="s">
        <v>14514</v>
      </c>
      <c r="B5267" s="0" t="s">
        <v>14515</v>
      </c>
      <c r="C5267" s="0" t="str">
        <f t="shared" si="82"/>
        <v>SOBanaadir</v>
      </c>
    </row>
    <row r="5268">
      <c r="A5268" s="0" t="s">
        <v>14516</v>
      </c>
      <c r="B5268" s="0" t="s">
        <v>9956</v>
      </c>
      <c r="C5268" s="0" t="str">
        <f t="shared" si="82"/>
        <v>SOBari</v>
      </c>
    </row>
    <row r="5269">
      <c r="A5269" s="0" t="s">
        <v>14517</v>
      </c>
      <c r="B5269" s="0" t="s">
        <v>14518</v>
      </c>
      <c r="C5269" s="0" t="str">
        <f t="shared" si="82"/>
        <v>SOBay</v>
      </c>
    </row>
    <row r="5270">
      <c r="A5270" s="0" t="s">
        <v>14519</v>
      </c>
      <c r="B5270" s="0" t="s">
        <v>14520</v>
      </c>
      <c r="C5270" s="0" t="str">
        <f t="shared" si="82"/>
        <v>SOGalguduud</v>
      </c>
    </row>
    <row r="5271">
      <c r="A5271" s="0" t="s">
        <v>14521</v>
      </c>
      <c r="B5271" s="0" t="s">
        <v>14522</v>
      </c>
      <c r="C5271" s="0" t="str">
        <f t="shared" si="82"/>
        <v>SOGedo</v>
      </c>
    </row>
    <row r="5272">
      <c r="A5272" s="0" t="s">
        <v>14523</v>
      </c>
      <c r="B5272" s="0" t="s">
        <v>14524</v>
      </c>
      <c r="C5272" s="0" t="str">
        <f t="shared" si="82"/>
        <v>SOHiiraan</v>
      </c>
    </row>
    <row r="5273">
      <c r="A5273" s="0" t="s">
        <v>14525</v>
      </c>
      <c r="B5273" s="0" t="s">
        <v>14526</v>
      </c>
      <c r="C5273" s="0" t="str">
        <f t="shared" si="82"/>
        <v>SOJubbada Dhexe</v>
      </c>
    </row>
    <row r="5274">
      <c r="A5274" s="0" t="s">
        <v>14527</v>
      </c>
      <c r="B5274" s="0" t="s">
        <v>14528</v>
      </c>
      <c r="C5274" s="0" t="str">
        <f t="shared" si="82"/>
        <v>SOJubbada Hoose</v>
      </c>
    </row>
    <row r="5275">
      <c r="A5275" s="0" t="s">
        <v>14529</v>
      </c>
      <c r="B5275" s="0" t="s">
        <v>14530</v>
      </c>
      <c r="C5275" s="0" t="str">
        <f t="shared" si="82"/>
        <v>SOMudug</v>
      </c>
    </row>
    <row r="5276">
      <c r="A5276" s="0" t="s">
        <v>14531</v>
      </c>
      <c r="B5276" s="0" t="s">
        <v>14532</v>
      </c>
      <c r="C5276" s="0" t="str">
        <f t="shared" si="82"/>
        <v>SONugaal</v>
      </c>
    </row>
    <row r="5277">
      <c r="A5277" s="0" t="s">
        <v>14533</v>
      </c>
      <c r="B5277" s="0" t="s">
        <v>14534</v>
      </c>
      <c r="C5277" s="0" t="str">
        <f t="shared" si="82"/>
        <v>SOSanaag</v>
      </c>
    </row>
    <row r="5278">
      <c r="A5278" s="0" t="s">
        <v>14535</v>
      </c>
      <c r="B5278" s="0" t="s">
        <v>14536</v>
      </c>
      <c r="C5278" s="0" t="str">
        <f t="shared" si="82"/>
        <v>SOShabeellaha Dhexe</v>
      </c>
    </row>
    <row r="5279">
      <c r="A5279" s="0" t="s">
        <v>14537</v>
      </c>
      <c r="B5279" s="0" t="s">
        <v>14538</v>
      </c>
      <c r="C5279" s="0" t="str">
        <f t="shared" si="82"/>
        <v>SOShabeellaha Hoose</v>
      </c>
    </row>
    <row r="5280">
      <c r="A5280" s="0" t="s">
        <v>14539</v>
      </c>
      <c r="B5280" s="0" t="s">
        <v>14540</v>
      </c>
      <c r="C5280" s="0" t="str">
        <f t="shared" si="82"/>
        <v>SOSool</v>
      </c>
    </row>
    <row r="5281">
      <c r="A5281" s="0" t="s">
        <v>14541</v>
      </c>
      <c r="B5281" s="0" t="s">
        <v>14542</v>
      </c>
      <c r="C5281" s="0" t="str">
        <f t="shared" si="82"/>
        <v>SOTogdheer</v>
      </c>
    </row>
    <row r="5282">
      <c r="A5282" s="0" t="s">
        <v>14543</v>
      </c>
      <c r="B5282" s="0" t="s">
        <v>14544</v>
      </c>
      <c r="C5282" s="0" t="str">
        <f t="shared" si="82"/>
        <v>SOWoqooyi Galbeed</v>
      </c>
    </row>
    <row r="5283">
      <c r="A5283" s="0" t="s">
        <v>14545</v>
      </c>
      <c r="B5283" s="0" t="s">
        <v>14546</v>
      </c>
      <c r="C5283" s="0" t="str">
        <f t="shared" si="82"/>
        <v>SRBrokopondo</v>
      </c>
    </row>
    <row r="5284">
      <c r="A5284" s="0" t="s">
        <v>14547</v>
      </c>
      <c r="B5284" s="0" t="s">
        <v>14548</v>
      </c>
      <c r="C5284" s="0" t="str">
        <f t="shared" si="82"/>
        <v>SRCommewijne</v>
      </c>
    </row>
    <row r="5285">
      <c r="A5285" s="0" t="s">
        <v>14549</v>
      </c>
      <c r="B5285" s="0" t="s">
        <v>14550</v>
      </c>
      <c r="C5285" s="0" t="str">
        <f t="shared" si="82"/>
        <v>SRCoronie</v>
      </c>
    </row>
    <row r="5286">
      <c r="A5286" s="0" t="s">
        <v>14551</v>
      </c>
      <c r="B5286" s="0" t="s">
        <v>14552</v>
      </c>
      <c r="C5286" s="0" t="str">
        <f t="shared" si="82"/>
        <v>SRMarowijne</v>
      </c>
    </row>
    <row r="5287">
      <c r="A5287" s="0" t="s">
        <v>14553</v>
      </c>
      <c r="B5287" s="0" t="s">
        <v>14554</v>
      </c>
      <c r="C5287" s="0" t="str">
        <f t="shared" si="82"/>
        <v>SRNickerie</v>
      </c>
    </row>
    <row r="5288">
      <c r="A5288" s="0" t="s">
        <v>14555</v>
      </c>
      <c r="B5288" s="0" t="s">
        <v>14556</v>
      </c>
      <c r="C5288" s="0" t="str">
        <f t="shared" si="82"/>
        <v>SRParamaribo</v>
      </c>
    </row>
    <row r="5289">
      <c r="A5289" s="0" t="s">
        <v>14557</v>
      </c>
      <c r="B5289" s="0" t="s">
        <v>14558</v>
      </c>
      <c r="C5289" s="0" t="str">
        <f t="shared" si="82"/>
        <v>SRPara</v>
      </c>
    </row>
    <row r="5290">
      <c r="A5290" s="0" t="s">
        <v>14559</v>
      </c>
      <c r="B5290" s="0" t="s">
        <v>14560</v>
      </c>
      <c r="C5290" s="0" t="str">
        <f t="shared" si="82"/>
        <v>SRSaramacca</v>
      </c>
    </row>
    <row r="5291">
      <c r="A5291" s="0" t="s">
        <v>14561</v>
      </c>
      <c r="B5291" s="0" t="s">
        <v>14562</v>
      </c>
      <c r="C5291" s="0" t="str">
        <f t="shared" si="82"/>
        <v>SRSipaliwini</v>
      </c>
    </row>
    <row r="5292">
      <c r="A5292" s="0" t="s">
        <v>14563</v>
      </c>
      <c r="B5292" s="0" t="s">
        <v>14564</v>
      </c>
      <c r="C5292" s="0" t="str">
        <f t="shared" si="82"/>
        <v>SRWanica</v>
      </c>
    </row>
    <row r="5293">
      <c r="A5293" s="0" t="s">
        <v>14565</v>
      </c>
      <c r="B5293" s="0" t="s">
        <v>14566</v>
      </c>
      <c r="C5293" s="0" t="str">
        <f t="shared" si="82"/>
        <v>SSNorthern Bahr el Ghazal</v>
      </c>
    </row>
    <row r="5294">
      <c r="A5294" s="0" t="s">
        <v>14567</v>
      </c>
      <c r="B5294" s="0" t="s">
        <v>14568</v>
      </c>
      <c r="C5294" s="0" t="str">
        <f t="shared" si="82"/>
        <v>SSWestern Bahr el  Ghazal</v>
      </c>
    </row>
    <row r="5295">
      <c r="A5295" s="0" t="s">
        <v>14569</v>
      </c>
      <c r="B5295" s="0" t="s">
        <v>14570</v>
      </c>
      <c r="C5295" s="0" t="str">
        <f t="shared" si="82"/>
        <v>SSCentral Equatoria</v>
      </c>
    </row>
    <row r="5296">
      <c r="A5296" s="0" t="s">
        <v>14571</v>
      </c>
      <c r="B5296" s="0" t="s">
        <v>14572</v>
      </c>
      <c r="C5296" s="0" t="str">
        <f t="shared" si="82"/>
        <v>SSEastern Equatoria</v>
      </c>
    </row>
    <row r="5297">
      <c r="A5297" s="0" t="s">
        <v>14573</v>
      </c>
      <c r="B5297" s="0" t="s">
        <v>14574</v>
      </c>
      <c r="C5297" s="0" t="str">
        <f t="shared" si="82"/>
        <v>SSWestern Equatoria</v>
      </c>
    </row>
    <row r="5298">
      <c r="A5298" s="0" t="s">
        <v>14575</v>
      </c>
      <c r="B5298" s="0" t="s">
        <v>14576</v>
      </c>
      <c r="C5298" s="0" t="str">
        <f t="shared" si="82"/>
        <v>SSJonglei</v>
      </c>
    </row>
    <row r="5299">
      <c r="A5299" s="0" t="s">
        <v>14577</v>
      </c>
      <c r="B5299" s="0" t="s">
        <v>14578</v>
      </c>
      <c r="C5299" s="0" t="str">
        <f t="shared" si="82"/>
        <v>SSLakes</v>
      </c>
    </row>
    <row r="5300">
      <c r="A5300" s="0" t="s">
        <v>14579</v>
      </c>
      <c r="B5300" s="0" t="s">
        <v>14580</v>
      </c>
      <c r="C5300" s="0" t="str">
        <f t="shared" si="82"/>
        <v>SSUpper Nile</v>
      </c>
    </row>
    <row r="5301">
      <c r="A5301" s="0" t="s">
        <v>14581</v>
      </c>
      <c r="B5301" s="0" t="s">
        <v>14582</v>
      </c>
      <c r="C5301" s="0" t="str">
        <f t="shared" si="82"/>
        <v>SSUnity</v>
      </c>
    </row>
    <row r="5302">
      <c r="A5302" s="0" t="s">
        <v>14583</v>
      </c>
      <c r="B5302" s="0" t="s">
        <v>14584</v>
      </c>
      <c r="C5302" s="0" t="str">
        <f t="shared" si="82"/>
        <v>SSWarrap</v>
      </c>
    </row>
    <row r="5303">
      <c r="A5303" s="0" t="s">
        <v>14585</v>
      </c>
      <c r="B5303" s="0" t="s">
        <v>14586</v>
      </c>
      <c r="C5303" s="0" t="str">
        <f t="shared" si="82"/>
        <v>STPríncipe</v>
      </c>
    </row>
    <row r="5304">
      <c r="A5304" s="0" t="s">
        <v>14587</v>
      </c>
      <c r="B5304" s="0" t="s">
        <v>14588</v>
      </c>
      <c r="C5304" s="0" t="str">
        <f t="shared" si="82"/>
        <v>STSão Tomé</v>
      </c>
    </row>
    <row r="5305">
      <c r="A5305" s="0" t="s">
        <v>14589</v>
      </c>
      <c r="B5305" s="0" t="s">
        <v>14590</v>
      </c>
      <c r="C5305" s="0" t="str">
        <f t="shared" si="82"/>
        <v>SVAhuachapán</v>
      </c>
    </row>
    <row r="5306">
      <c r="A5306" s="0" t="s">
        <v>14591</v>
      </c>
      <c r="B5306" s="0" t="s">
        <v>14592</v>
      </c>
      <c r="C5306" s="0" t="str">
        <f t="shared" si="82"/>
        <v>SVCabañas</v>
      </c>
    </row>
    <row r="5307">
      <c r="A5307" s="0" t="s">
        <v>14593</v>
      </c>
      <c r="B5307" s="0" t="s">
        <v>14594</v>
      </c>
      <c r="C5307" s="0" t="str">
        <f t="shared" si="82"/>
        <v>SVChalatenango</v>
      </c>
    </row>
    <row r="5308">
      <c r="A5308" s="0" t="s">
        <v>14595</v>
      </c>
      <c r="B5308" s="0" t="s">
        <v>14596</v>
      </c>
      <c r="C5308" s="0" t="str">
        <f t="shared" si="82"/>
        <v>SVCuscatlán</v>
      </c>
    </row>
    <row r="5309">
      <c r="A5309" s="0" t="s">
        <v>14597</v>
      </c>
      <c r="B5309" s="0" t="s">
        <v>12839</v>
      </c>
      <c r="C5309" s="0" t="str">
        <f t="shared" si="82"/>
        <v>SVLa Libertad</v>
      </c>
    </row>
    <row r="5310">
      <c r="A5310" s="0" t="s">
        <v>14598</v>
      </c>
      <c r="B5310" s="0" t="s">
        <v>14599</v>
      </c>
      <c r="C5310" s="0" t="str">
        <f t="shared" si="82"/>
        <v>SVMorazán</v>
      </c>
    </row>
    <row r="5311">
      <c r="A5311" s="0" t="s">
        <v>14600</v>
      </c>
      <c r="B5311" s="0" t="s">
        <v>6479</v>
      </c>
      <c r="C5311" s="0" t="str">
        <f t="shared" si="82"/>
        <v>SVLa Paz</v>
      </c>
    </row>
    <row r="5312">
      <c r="A5312" s="0" t="s">
        <v>14601</v>
      </c>
      <c r="B5312" s="0" t="s">
        <v>14602</v>
      </c>
      <c r="C5312" s="0" t="str">
        <f t="shared" si="82"/>
        <v>SVSanta Ana</v>
      </c>
    </row>
    <row r="5313">
      <c r="A5313" s="0" t="s">
        <v>14603</v>
      </c>
      <c r="B5313" s="0" t="s">
        <v>14604</v>
      </c>
      <c r="C5313" s="0" t="str">
        <f t="shared" si="82"/>
        <v>SVSan Miguel</v>
      </c>
    </row>
    <row r="5314">
      <c r="A5314" s="0" t="s">
        <v>14605</v>
      </c>
      <c r="B5314" s="0" t="s">
        <v>14606</v>
      </c>
      <c r="C5314" s="0" t="str">
        <f t="shared" si="82"/>
        <v>SVSonsonate</v>
      </c>
    </row>
    <row r="5315">
      <c r="A5315" s="0" t="s">
        <v>14607</v>
      </c>
      <c r="B5315" s="0" t="s">
        <v>6601</v>
      </c>
      <c r="C5315" s="0" t="str">
        <f ref="C5315:C5378" t="shared" si="83">LEFT(A5315,2)&amp;B5315</f>
        <v>SVSan Salvador</v>
      </c>
    </row>
    <row r="5316">
      <c r="A5316" s="0" t="s">
        <v>14608</v>
      </c>
      <c r="B5316" s="0" t="s">
        <v>14609</v>
      </c>
      <c r="C5316" s="0" t="str">
        <f t="shared" si="83"/>
        <v>SVSan Vicente</v>
      </c>
    </row>
    <row r="5317">
      <c r="A5317" s="0" t="s">
        <v>14610</v>
      </c>
      <c r="B5317" s="0" t="s">
        <v>14611</v>
      </c>
      <c r="C5317" s="0" t="str">
        <f t="shared" si="83"/>
        <v>SVLa Unión</v>
      </c>
    </row>
    <row r="5318">
      <c r="A5318" s="0" t="s">
        <v>14612</v>
      </c>
      <c r="B5318" s="0" t="s">
        <v>14613</v>
      </c>
      <c r="C5318" s="0" t="str">
        <f t="shared" si="83"/>
        <v>SVUsulután</v>
      </c>
    </row>
    <row r="5319">
      <c r="A5319" s="0" t="s">
        <v>14614</v>
      </c>
      <c r="B5319" s="0" t="s">
        <v>14615</v>
      </c>
      <c r="C5319" s="0" t="str">
        <f t="shared" si="83"/>
        <v>SYDimashq</v>
      </c>
    </row>
    <row r="5320">
      <c r="A5320" s="0" t="s">
        <v>14616</v>
      </c>
      <c r="B5320" s="0" t="s">
        <v>14617</v>
      </c>
      <c r="C5320" s="0" t="str">
        <f t="shared" si="83"/>
        <v>SYDar'ā</v>
      </c>
    </row>
    <row r="5321">
      <c r="A5321" s="0" t="s">
        <v>14618</v>
      </c>
      <c r="B5321" s="0" t="s">
        <v>14619</v>
      </c>
      <c r="C5321" s="0" t="str">
        <f t="shared" si="83"/>
        <v>SYDayr az Zawr</v>
      </c>
    </row>
    <row r="5322">
      <c r="A5322" s="0" t="s">
        <v>14620</v>
      </c>
      <c r="B5322" s="0" t="s">
        <v>14621</v>
      </c>
      <c r="C5322" s="0" t="str">
        <f t="shared" si="83"/>
        <v>SYAl Ḩasakah</v>
      </c>
    </row>
    <row r="5323">
      <c r="A5323" s="0" t="s">
        <v>14622</v>
      </c>
      <c r="B5323" s="0" t="s">
        <v>14623</v>
      </c>
      <c r="C5323" s="0" t="str">
        <f t="shared" si="83"/>
        <v>SYḨimş</v>
      </c>
    </row>
    <row r="5324">
      <c r="A5324" s="0" t="s">
        <v>14624</v>
      </c>
      <c r="B5324" s="0" t="s">
        <v>14625</v>
      </c>
      <c r="C5324" s="0" t="str">
        <f t="shared" si="83"/>
        <v>SYḨalab</v>
      </c>
    </row>
    <row r="5325">
      <c r="A5325" s="0" t="s">
        <v>14626</v>
      </c>
      <c r="B5325" s="0" t="s">
        <v>14627</v>
      </c>
      <c r="C5325" s="0" t="str">
        <f t="shared" si="83"/>
        <v>SYḨamāh</v>
      </c>
    </row>
    <row r="5326">
      <c r="A5326" s="0" t="s">
        <v>14628</v>
      </c>
      <c r="B5326" s="0" t="s">
        <v>14629</v>
      </c>
      <c r="C5326" s="0" t="str">
        <f t="shared" si="83"/>
        <v>SYIdlib</v>
      </c>
    </row>
    <row r="5327">
      <c r="A5327" s="0" t="s">
        <v>14630</v>
      </c>
      <c r="B5327" s="0" t="s">
        <v>14631</v>
      </c>
      <c r="C5327" s="0" t="str">
        <f t="shared" si="83"/>
        <v>SYAl Lādhiqīyah</v>
      </c>
    </row>
    <row r="5328">
      <c r="A5328" s="0" t="s">
        <v>14632</v>
      </c>
      <c r="B5328" s="0" t="s">
        <v>14633</v>
      </c>
      <c r="C5328" s="0" t="str">
        <f t="shared" si="83"/>
        <v>SYAl Qunayţirah</v>
      </c>
    </row>
    <row r="5329">
      <c r="A5329" s="0" t="s">
        <v>14634</v>
      </c>
      <c r="B5329" s="0" t="s">
        <v>14635</v>
      </c>
      <c r="C5329" s="0" t="str">
        <f t="shared" si="83"/>
        <v>SYAr Raqqah</v>
      </c>
    </row>
    <row r="5330">
      <c r="A5330" s="0" t="s">
        <v>14636</v>
      </c>
      <c r="B5330" s="0" t="s">
        <v>14637</v>
      </c>
      <c r="C5330" s="0" t="str">
        <f t="shared" si="83"/>
        <v>SYRīf Dimashq</v>
      </c>
    </row>
    <row r="5331">
      <c r="A5331" s="0" t="s">
        <v>14638</v>
      </c>
      <c r="B5331" s="0" t="s">
        <v>14639</v>
      </c>
      <c r="C5331" s="0" t="str">
        <f t="shared" si="83"/>
        <v>SYAs Suwaydā'</v>
      </c>
    </row>
    <row r="5332">
      <c r="A5332" s="0" t="s">
        <v>14640</v>
      </c>
      <c r="B5332" s="0" t="s">
        <v>14641</v>
      </c>
      <c r="C5332" s="0" t="str">
        <f t="shared" si="83"/>
        <v>SYŢarţūs</v>
      </c>
    </row>
    <row r="5333">
      <c r="A5333" s="0" t="s">
        <v>14642</v>
      </c>
      <c r="B5333" s="0" t="s">
        <v>14643</v>
      </c>
      <c r="C5333" s="0" t="str">
        <f t="shared" si="83"/>
        <v>SZHhohho</v>
      </c>
    </row>
    <row r="5334">
      <c r="A5334" s="0" t="s">
        <v>14642</v>
      </c>
      <c r="B5334" s="0" t="s">
        <v>14643</v>
      </c>
      <c r="C5334" s="0" t="str">
        <f t="shared" si="83"/>
        <v>SZHhohho</v>
      </c>
    </row>
    <row r="5335">
      <c r="A5335" s="0" t="s">
        <v>14644</v>
      </c>
      <c r="B5335" s="0" t="s">
        <v>14645</v>
      </c>
      <c r="C5335" s="0" t="str">
        <f t="shared" si="83"/>
        <v>SZLubombo</v>
      </c>
    </row>
    <row r="5336">
      <c r="A5336" s="0" t="s">
        <v>14644</v>
      </c>
      <c r="B5336" s="0" t="s">
        <v>14645</v>
      </c>
      <c r="C5336" s="0" t="str">
        <f t="shared" si="83"/>
        <v>SZLubombo</v>
      </c>
    </row>
    <row r="5337">
      <c r="A5337" s="0" t="s">
        <v>14646</v>
      </c>
      <c r="B5337" s="0" t="s">
        <v>14647</v>
      </c>
      <c r="C5337" s="0" t="str">
        <f t="shared" si="83"/>
        <v>SZManzini</v>
      </c>
    </row>
    <row r="5338">
      <c r="A5338" s="0" t="s">
        <v>14646</v>
      </c>
      <c r="B5338" s="0" t="s">
        <v>14647</v>
      </c>
      <c r="C5338" s="0" t="str">
        <f t="shared" si="83"/>
        <v>SZManzini</v>
      </c>
    </row>
    <row r="5339">
      <c r="A5339" s="0" t="s">
        <v>14648</v>
      </c>
      <c r="B5339" s="0" t="s">
        <v>14649</v>
      </c>
      <c r="C5339" s="0" t="str">
        <f t="shared" si="83"/>
        <v>SZShiselweni</v>
      </c>
    </row>
    <row r="5340">
      <c r="A5340" s="0" t="s">
        <v>14648</v>
      </c>
      <c r="B5340" s="0" t="s">
        <v>14649</v>
      </c>
      <c r="C5340" s="0" t="str">
        <f t="shared" si="83"/>
        <v>SZShiselweni</v>
      </c>
    </row>
    <row r="5341">
      <c r="A5341" s="0" t="s">
        <v>14650</v>
      </c>
      <c r="B5341" s="0" t="s">
        <v>14651</v>
      </c>
      <c r="C5341" s="0" t="str">
        <f t="shared" si="83"/>
        <v>TDAl Baţḩah</v>
      </c>
    </row>
    <row r="5342">
      <c r="A5342" s="0" t="s">
        <v>14650</v>
      </c>
      <c r="B5342" s="0" t="s">
        <v>14652</v>
      </c>
      <c r="C5342" s="0" t="str">
        <f t="shared" si="83"/>
        <v>TDBatha</v>
      </c>
    </row>
    <row r="5343">
      <c r="A5343" s="0" t="s">
        <v>14653</v>
      </c>
      <c r="B5343" s="0" t="s">
        <v>14654</v>
      </c>
      <c r="C5343" s="0" t="str">
        <f t="shared" si="83"/>
        <v>TDBaḩr al Ghazāl</v>
      </c>
    </row>
    <row r="5344">
      <c r="A5344" s="0" t="s">
        <v>14653</v>
      </c>
      <c r="B5344" s="0" t="s">
        <v>14655</v>
      </c>
      <c r="C5344" s="0" t="str">
        <f t="shared" si="83"/>
        <v>TDBahr el Ghazal</v>
      </c>
    </row>
    <row r="5345">
      <c r="A5345" s="0" t="s">
        <v>14656</v>
      </c>
      <c r="B5345" s="0" t="s">
        <v>14657</v>
      </c>
      <c r="C5345" s="0" t="str">
        <f t="shared" si="83"/>
        <v>TDBūrkū</v>
      </c>
    </row>
    <row r="5346">
      <c r="A5346" s="0" t="s">
        <v>14656</v>
      </c>
      <c r="B5346" s="0" t="s">
        <v>14658</v>
      </c>
      <c r="C5346" s="0" t="str">
        <f t="shared" si="83"/>
        <v>TDBorkou</v>
      </c>
    </row>
    <row r="5347">
      <c r="A5347" s="0" t="s">
        <v>14659</v>
      </c>
      <c r="B5347" s="0" t="s">
        <v>14660</v>
      </c>
      <c r="C5347" s="0" t="str">
        <f t="shared" si="83"/>
        <v>TDShārī Bāqirmī</v>
      </c>
    </row>
    <row r="5348">
      <c r="A5348" s="0" t="s">
        <v>14659</v>
      </c>
      <c r="B5348" s="0" t="s">
        <v>14661</v>
      </c>
      <c r="C5348" s="0" t="str">
        <f t="shared" si="83"/>
        <v>TDChari-Baguirmi</v>
      </c>
    </row>
    <row r="5349">
      <c r="A5349" s="0" t="s">
        <v>14662</v>
      </c>
      <c r="B5349" s="0" t="s">
        <v>14663</v>
      </c>
      <c r="C5349" s="0" t="str">
        <f t="shared" si="83"/>
        <v>TDEnnedi-Est</v>
      </c>
    </row>
    <row r="5350">
      <c r="A5350" s="0" t="s">
        <v>14664</v>
      </c>
      <c r="B5350" s="0" t="s">
        <v>14665</v>
      </c>
      <c r="C5350" s="0" t="str">
        <f t="shared" si="83"/>
        <v>TDEnnedi-Ouest</v>
      </c>
    </row>
    <row r="5351">
      <c r="A5351" s="0" t="s">
        <v>14666</v>
      </c>
      <c r="B5351" s="0" t="s">
        <v>14667</v>
      </c>
      <c r="C5351" s="0" t="str">
        <f t="shared" si="83"/>
        <v>TDQīrā</v>
      </c>
    </row>
    <row r="5352">
      <c r="A5352" s="0" t="s">
        <v>14666</v>
      </c>
      <c r="B5352" s="0" t="s">
        <v>14668</v>
      </c>
      <c r="C5352" s="0" t="str">
        <f t="shared" si="83"/>
        <v>TDGuéra</v>
      </c>
    </row>
    <row r="5353">
      <c r="A5353" s="0" t="s">
        <v>14669</v>
      </c>
      <c r="B5353" s="0" t="s">
        <v>14670</v>
      </c>
      <c r="C5353" s="0" t="str">
        <f t="shared" si="83"/>
        <v>TDḨajjar Lamīs</v>
      </c>
    </row>
    <row r="5354">
      <c r="A5354" s="0" t="s">
        <v>14669</v>
      </c>
      <c r="B5354" s="0" t="s">
        <v>14671</v>
      </c>
      <c r="C5354" s="0" t="str">
        <f t="shared" si="83"/>
        <v>TDHadjer Lamis</v>
      </c>
    </row>
    <row r="5355">
      <c r="A5355" s="0" t="s">
        <v>14672</v>
      </c>
      <c r="B5355" s="0" t="s">
        <v>14673</v>
      </c>
      <c r="C5355" s="0" t="str">
        <f t="shared" si="83"/>
        <v>TDKānim</v>
      </c>
    </row>
    <row r="5356">
      <c r="A5356" s="0" t="s">
        <v>14672</v>
      </c>
      <c r="B5356" s="0" t="s">
        <v>14674</v>
      </c>
      <c r="C5356" s="0" t="str">
        <f t="shared" si="83"/>
        <v>TDKanem</v>
      </c>
    </row>
    <row r="5357">
      <c r="A5357" s="0" t="s">
        <v>14675</v>
      </c>
      <c r="B5357" s="0" t="s">
        <v>7900</v>
      </c>
      <c r="C5357" s="0" t="str">
        <f t="shared" si="83"/>
        <v>TDAl Buḩayrah</v>
      </c>
    </row>
    <row r="5358">
      <c r="A5358" s="0" t="s">
        <v>14675</v>
      </c>
      <c r="B5358" s="0" t="s">
        <v>14676</v>
      </c>
      <c r="C5358" s="0" t="str">
        <f t="shared" si="83"/>
        <v>TDLac</v>
      </c>
    </row>
    <row r="5359">
      <c r="A5359" s="0" t="s">
        <v>14677</v>
      </c>
      <c r="B5359" s="0" t="s">
        <v>14678</v>
      </c>
      <c r="C5359" s="0" t="str">
        <f t="shared" si="83"/>
        <v>TDLūqūn al Gharbī</v>
      </c>
    </row>
    <row r="5360">
      <c r="A5360" s="0" t="s">
        <v>14677</v>
      </c>
      <c r="B5360" s="0" t="s">
        <v>14679</v>
      </c>
      <c r="C5360" s="0" t="str">
        <f t="shared" si="83"/>
        <v>TDLogone-Occidental</v>
      </c>
    </row>
    <row r="5361">
      <c r="A5361" s="0" t="s">
        <v>14680</v>
      </c>
      <c r="B5361" s="0" t="s">
        <v>14681</v>
      </c>
      <c r="C5361" s="0" t="str">
        <f t="shared" si="83"/>
        <v>TDLūqūn ash Sharqī</v>
      </c>
    </row>
    <row r="5362">
      <c r="A5362" s="0" t="s">
        <v>14680</v>
      </c>
      <c r="B5362" s="0" t="s">
        <v>14682</v>
      </c>
      <c r="C5362" s="0" t="str">
        <f t="shared" si="83"/>
        <v>TDLogone-Oriental</v>
      </c>
    </row>
    <row r="5363">
      <c r="A5363" s="0" t="s">
        <v>14683</v>
      </c>
      <c r="B5363" s="0" t="s">
        <v>14684</v>
      </c>
      <c r="C5363" s="0" t="str">
        <f t="shared" si="83"/>
        <v>TDMāndūl</v>
      </c>
    </row>
    <row r="5364">
      <c r="A5364" s="0" t="s">
        <v>14683</v>
      </c>
      <c r="B5364" s="0" t="s">
        <v>14685</v>
      </c>
      <c r="C5364" s="0" t="str">
        <f t="shared" si="83"/>
        <v>TDMandoul</v>
      </c>
    </row>
    <row r="5365">
      <c r="A5365" s="0" t="s">
        <v>14686</v>
      </c>
      <c r="B5365" s="0" t="s">
        <v>14687</v>
      </c>
      <c r="C5365" s="0" t="str">
        <f t="shared" si="83"/>
        <v>TDShārī al Awsaţ</v>
      </c>
    </row>
    <row r="5366">
      <c r="A5366" s="0" t="s">
        <v>14686</v>
      </c>
      <c r="B5366" s="0" t="s">
        <v>14688</v>
      </c>
      <c r="C5366" s="0" t="str">
        <f t="shared" si="83"/>
        <v>TDMoyen-Chari</v>
      </c>
    </row>
    <row r="5367">
      <c r="A5367" s="0" t="s">
        <v>14689</v>
      </c>
      <c r="B5367" s="0" t="s">
        <v>14690</v>
      </c>
      <c r="C5367" s="0" t="str">
        <f t="shared" si="83"/>
        <v>TDMāyū Kībbī ash Sharqī</v>
      </c>
    </row>
    <row r="5368">
      <c r="A5368" s="0" t="s">
        <v>14689</v>
      </c>
      <c r="B5368" s="0" t="s">
        <v>14691</v>
      </c>
      <c r="C5368" s="0" t="str">
        <f t="shared" si="83"/>
        <v>TDMayo-Kebbi-Est</v>
      </c>
    </row>
    <row r="5369">
      <c r="A5369" s="0" t="s">
        <v>14692</v>
      </c>
      <c r="B5369" s="0" t="s">
        <v>14693</v>
      </c>
      <c r="C5369" s="0" t="str">
        <f t="shared" si="83"/>
        <v>TDMāyū Kībbī al Gharbī</v>
      </c>
    </row>
    <row r="5370">
      <c r="A5370" s="0" t="s">
        <v>14692</v>
      </c>
      <c r="B5370" s="0" t="s">
        <v>14694</v>
      </c>
      <c r="C5370" s="0" t="str">
        <f t="shared" si="83"/>
        <v>TDMayo-Kebbi-Ouest</v>
      </c>
    </row>
    <row r="5371">
      <c r="A5371" s="0" t="s">
        <v>14695</v>
      </c>
      <c r="B5371" s="0" t="s">
        <v>14696</v>
      </c>
      <c r="C5371" s="0" t="str">
        <f t="shared" si="83"/>
        <v>TDMadīnat Injamīnā</v>
      </c>
    </row>
    <row r="5372">
      <c r="A5372" s="0" t="s">
        <v>14695</v>
      </c>
      <c r="B5372" s="0" t="s">
        <v>14697</v>
      </c>
      <c r="C5372" s="0" t="str">
        <f t="shared" si="83"/>
        <v>TDVille de Ndjamena</v>
      </c>
    </row>
    <row r="5373">
      <c r="A5373" s="0" t="s">
        <v>14698</v>
      </c>
      <c r="B5373" s="0" t="s">
        <v>14699</v>
      </c>
      <c r="C5373" s="0" t="str">
        <f t="shared" si="83"/>
        <v>TDWaddāy</v>
      </c>
    </row>
    <row r="5374">
      <c r="A5374" s="0" t="s">
        <v>14698</v>
      </c>
      <c r="B5374" s="0" t="s">
        <v>14700</v>
      </c>
      <c r="C5374" s="0" t="str">
        <f t="shared" si="83"/>
        <v>TDOuaddaï</v>
      </c>
    </row>
    <row r="5375">
      <c r="A5375" s="0" t="s">
        <v>14701</v>
      </c>
      <c r="B5375" s="0" t="s">
        <v>14702</v>
      </c>
      <c r="C5375" s="0" t="str">
        <f t="shared" si="83"/>
        <v>TDSalāmāt</v>
      </c>
    </row>
    <row r="5376">
      <c r="A5376" s="0" t="s">
        <v>14701</v>
      </c>
      <c r="B5376" s="0" t="s">
        <v>14703</v>
      </c>
      <c r="C5376" s="0" t="str">
        <f t="shared" si="83"/>
        <v>TDSalamat</v>
      </c>
    </row>
    <row r="5377">
      <c r="A5377" s="0" t="s">
        <v>14704</v>
      </c>
      <c r="B5377" s="0" t="s">
        <v>14705</v>
      </c>
      <c r="C5377" s="0" t="str">
        <f t="shared" si="83"/>
        <v>TDSīlā</v>
      </c>
    </row>
    <row r="5378">
      <c r="A5378" s="0" t="s">
        <v>14704</v>
      </c>
      <c r="B5378" s="0" t="s">
        <v>14706</v>
      </c>
      <c r="C5378" s="0" t="str">
        <f t="shared" si="83"/>
        <v>TDSila</v>
      </c>
    </row>
    <row r="5379">
      <c r="A5379" s="0" t="s">
        <v>14707</v>
      </c>
      <c r="B5379" s="0" t="s">
        <v>14708</v>
      </c>
      <c r="C5379" s="0" t="str">
        <f ref="C5379:C5442" t="shared" si="84">LEFT(A5379,2)&amp;B5379</f>
        <v>TDTānjilī</v>
      </c>
    </row>
    <row r="5380">
      <c r="A5380" s="0" t="s">
        <v>14707</v>
      </c>
      <c r="B5380" s="0" t="s">
        <v>14709</v>
      </c>
      <c r="C5380" s="0" t="str">
        <f t="shared" si="84"/>
        <v>TDTandjilé</v>
      </c>
    </row>
    <row r="5381">
      <c r="A5381" s="0" t="s">
        <v>14710</v>
      </c>
      <c r="B5381" s="0" t="s">
        <v>14711</v>
      </c>
      <c r="C5381" s="0" t="str">
        <f t="shared" si="84"/>
        <v>TDTibastī</v>
      </c>
    </row>
    <row r="5382">
      <c r="A5382" s="0" t="s">
        <v>14710</v>
      </c>
      <c r="B5382" s="0" t="s">
        <v>14712</v>
      </c>
      <c r="C5382" s="0" t="str">
        <f t="shared" si="84"/>
        <v>TDTibesti</v>
      </c>
    </row>
    <row r="5383">
      <c r="A5383" s="0" t="s">
        <v>14713</v>
      </c>
      <c r="B5383" s="0" t="s">
        <v>14714</v>
      </c>
      <c r="C5383" s="0" t="str">
        <f t="shared" si="84"/>
        <v>TDWādī Fīrā</v>
      </c>
    </row>
    <row r="5384">
      <c r="A5384" s="0" t="s">
        <v>14713</v>
      </c>
      <c r="B5384" s="0" t="s">
        <v>14715</v>
      </c>
      <c r="C5384" s="0" t="str">
        <f t="shared" si="84"/>
        <v>TDWadi Fira</v>
      </c>
    </row>
    <row r="5385">
      <c r="A5385" s="0" t="s">
        <v>14716</v>
      </c>
      <c r="B5385" s="0" t="s">
        <v>14717</v>
      </c>
      <c r="C5385" s="0" t="str">
        <f t="shared" si="84"/>
        <v>TGCentrale</v>
      </c>
    </row>
    <row r="5386">
      <c r="A5386" s="0" t="s">
        <v>14718</v>
      </c>
      <c r="B5386" s="0" t="s">
        <v>14719</v>
      </c>
      <c r="C5386" s="0" t="str">
        <f t="shared" si="84"/>
        <v>TGKara</v>
      </c>
    </row>
    <row r="5387">
      <c r="A5387" s="0" t="s">
        <v>14720</v>
      </c>
      <c r="B5387" s="0" t="s">
        <v>14721</v>
      </c>
      <c r="C5387" s="0" t="str">
        <f t="shared" si="84"/>
        <v>TGMaritime (Région)</v>
      </c>
    </row>
    <row r="5388">
      <c r="A5388" s="0" t="s">
        <v>14722</v>
      </c>
      <c r="B5388" s="0" t="s">
        <v>6862</v>
      </c>
      <c r="C5388" s="0" t="str">
        <f t="shared" si="84"/>
        <v>TGPlateaux</v>
      </c>
    </row>
    <row r="5389">
      <c r="A5389" s="0" t="s">
        <v>14723</v>
      </c>
      <c r="B5389" s="0" t="s">
        <v>6953</v>
      </c>
      <c r="C5389" s="0" t="str">
        <f t="shared" si="84"/>
        <v>TGSavanes</v>
      </c>
    </row>
    <row r="5390">
      <c r="A5390" s="0" t="s">
        <v>14724</v>
      </c>
      <c r="B5390" s="0" t="s">
        <v>1589</v>
      </c>
      <c r="C5390" s="0" t="str">
        <f t="shared" si="84"/>
        <v>THKrung Thep Maha Nakhon</v>
      </c>
    </row>
    <row r="5391">
      <c r="A5391" s="0" t="s">
        <v>14725</v>
      </c>
      <c r="B5391" s="0" t="s">
        <v>14726</v>
      </c>
      <c r="C5391" s="0" t="str">
        <f t="shared" si="84"/>
        <v>THSamut Prakan</v>
      </c>
    </row>
    <row r="5392">
      <c r="A5392" s="0" t="s">
        <v>14727</v>
      </c>
      <c r="B5392" s="0" t="s">
        <v>14728</v>
      </c>
      <c r="C5392" s="0" t="str">
        <f t="shared" si="84"/>
        <v>THNonthaburi</v>
      </c>
    </row>
    <row r="5393">
      <c r="A5393" s="0" t="s">
        <v>14729</v>
      </c>
      <c r="B5393" s="0" t="s">
        <v>14730</v>
      </c>
      <c r="C5393" s="0" t="str">
        <f t="shared" si="84"/>
        <v>THPathum Thani</v>
      </c>
    </row>
    <row r="5394">
      <c r="A5394" s="0" t="s">
        <v>14731</v>
      </c>
      <c r="B5394" s="0" t="s">
        <v>14732</v>
      </c>
      <c r="C5394" s="0" t="str">
        <f t="shared" si="84"/>
        <v>THPhra Nakhon Si Ayutthaya</v>
      </c>
    </row>
    <row r="5395">
      <c r="A5395" s="0" t="s">
        <v>14733</v>
      </c>
      <c r="B5395" s="0" t="s">
        <v>14734</v>
      </c>
      <c r="C5395" s="0" t="str">
        <f t="shared" si="84"/>
        <v>THAng Thong</v>
      </c>
    </row>
    <row r="5396">
      <c r="A5396" s="0" t="s">
        <v>14735</v>
      </c>
      <c r="B5396" s="0" t="s">
        <v>14736</v>
      </c>
      <c r="C5396" s="0" t="str">
        <f t="shared" si="84"/>
        <v>THLop Buri</v>
      </c>
    </row>
    <row r="5397">
      <c r="A5397" s="0" t="s">
        <v>14737</v>
      </c>
      <c r="B5397" s="0" t="s">
        <v>14738</v>
      </c>
      <c r="C5397" s="0" t="str">
        <f t="shared" si="84"/>
        <v>THSing Buri</v>
      </c>
    </row>
    <row r="5398">
      <c r="A5398" s="0" t="s">
        <v>14739</v>
      </c>
      <c r="B5398" s="0" t="s">
        <v>14740</v>
      </c>
      <c r="C5398" s="0" t="str">
        <f t="shared" si="84"/>
        <v>THChai Nat</v>
      </c>
    </row>
    <row r="5399">
      <c r="A5399" s="0" t="s">
        <v>14741</v>
      </c>
      <c r="B5399" s="0" t="s">
        <v>14742</v>
      </c>
      <c r="C5399" s="0" t="str">
        <f t="shared" si="84"/>
        <v>THSaraburi</v>
      </c>
    </row>
    <row r="5400">
      <c r="A5400" s="0" t="s">
        <v>14743</v>
      </c>
      <c r="B5400" s="0" t="s">
        <v>1807</v>
      </c>
      <c r="C5400" s="0" t="str">
        <f t="shared" si="84"/>
        <v>THChon Buri</v>
      </c>
    </row>
    <row r="5401">
      <c r="A5401" s="0" t="s">
        <v>14744</v>
      </c>
      <c r="B5401" s="0" t="s">
        <v>1628</v>
      </c>
      <c r="C5401" s="0" t="str">
        <f t="shared" si="84"/>
        <v>THRayong</v>
      </c>
    </row>
    <row r="5402">
      <c r="A5402" s="0" t="s">
        <v>14745</v>
      </c>
      <c r="B5402" s="0" t="s">
        <v>14746</v>
      </c>
      <c r="C5402" s="0" t="str">
        <f t="shared" si="84"/>
        <v>THChanthaburi</v>
      </c>
    </row>
    <row r="5403">
      <c r="A5403" s="0" t="s">
        <v>14747</v>
      </c>
      <c r="B5403" s="0" t="s">
        <v>14748</v>
      </c>
      <c r="C5403" s="0" t="str">
        <f t="shared" si="84"/>
        <v>THTrat</v>
      </c>
    </row>
    <row r="5404">
      <c r="A5404" s="0" t="s">
        <v>14749</v>
      </c>
      <c r="B5404" s="0" t="s">
        <v>14750</v>
      </c>
      <c r="C5404" s="0" t="str">
        <f t="shared" si="84"/>
        <v>THChachoengsao</v>
      </c>
    </row>
    <row r="5405">
      <c r="A5405" s="0" t="s">
        <v>14751</v>
      </c>
      <c r="B5405" s="0" t="s">
        <v>14752</v>
      </c>
      <c r="C5405" s="0" t="str">
        <f t="shared" si="84"/>
        <v>THPrachin Buri</v>
      </c>
    </row>
    <row r="5406">
      <c r="A5406" s="0" t="s">
        <v>14753</v>
      </c>
      <c r="B5406" s="0" t="s">
        <v>14754</v>
      </c>
      <c r="C5406" s="0" t="str">
        <f t="shared" si="84"/>
        <v>THNakhon Nayok</v>
      </c>
    </row>
    <row r="5407">
      <c r="A5407" s="0" t="s">
        <v>14755</v>
      </c>
      <c r="B5407" s="0" t="s">
        <v>14756</v>
      </c>
      <c r="C5407" s="0" t="str">
        <f t="shared" si="84"/>
        <v>THSa Kaeo</v>
      </c>
    </row>
    <row r="5408">
      <c r="A5408" s="0" t="s">
        <v>14757</v>
      </c>
      <c r="B5408" s="0" t="s">
        <v>14758</v>
      </c>
      <c r="C5408" s="0" t="str">
        <f t="shared" si="84"/>
        <v>THNakhon Ratchasima</v>
      </c>
    </row>
    <row r="5409">
      <c r="A5409" s="0" t="s">
        <v>14759</v>
      </c>
      <c r="B5409" s="0" t="s">
        <v>14760</v>
      </c>
      <c r="C5409" s="0" t="str">
        <f t="shared" si="84"/>
        <v>THBuri Ram</v>
      </c>
    </row>
    <row r="5410">
      <c r="A5410" s="0" t="s">
        <v>14761</v>
      </c>
      <c r="B5410" s="0" t="s">
        <v>14762</v>
      </c>
      <c r="C5410" s="0" t="str">
        <f t="shared" si="84"/>
        <v>THSurin</v>
      </c>
    </row>
    <row r="5411">
      <c r="A5411" s="0" t="s">
        <v>14763</v>
      </c>
      <c r="B5411" s="0" t="s">
        <v>14764</v>
      </c>
      <c r="C5411" s="0" t="str">
        <f t="shared" si="84"/>
        <v>THSi Sa Ket</v>
      </c>
    </row>
    <row r="5412">
      <c r="A5412" s="0" t="s">
        <v>14765</v>
      </c>
      <c r="B5412" s="0" t="s">
        <v>14766</v>
      </c>
      <c r="C5412" s="0" t="str">
        <f t="shared" si="84"/>
        <v>THUbon Ratchathani</v>
      </c>
    </row>
    <row r="5413">
      <c r="A5413" s="0" t="s">
        <v>14767</v>
      </c>
      <c r="B5413" s="0" t="s">
        <v>14768</v>
      </c>
      <c r="C5413" s="0" t="str">
        <f t="shared" si="84"/>
        <v>THYasothon</v>
      </c>
    </row>
    <row r="5414">
      <c r="A5414" s="0" t="s">
        <v>14769</v>
      </c>
      <c r="B5414" s="0" t="s">
        <v>14770</v>
      </c>
      <c r="C5414" s="0" t="str">
        <f t="shared" si="84"/>
        <v>THChaiyaphum</v>
      </c>
    </row>
    <row r="5415">
      <c r="A5415" s="0" t="s">
        <v>14771</v>
      </c>
      <c r="B5415" s="0" t="s">
        <v>14772</v>
      </c>
      <c r="C5415" s="0" t="str">
        <f t="shared" si="84"/>
        <v>THAmnat Charoen</v>
      </c>
    </row>
    <row r="5416">
      <c r="A5416" s="0" t="s">
        <v>14773</v>
      </c>
      <c r="B5416" s="0" t="s">
        <v>14774</v>
      </c>
      <c r="C5416" s="0" t="str">
        <f t="shared" si="84"/>
        <v>THBueng Kan</v>
      </c>
    </row>
    <row r="5417">
      <c r="A5417" s="0" t="s">
        <v>14775</v>
      </c>
      <c r="B5417" s="0" t="s">
        <v>14776</v>
      </c>
      <c r="C5417" s="0" t="str">
        <f t="shared" si="84"/>
        <v>THNong Bua Lam Phu</v>
      </c>
    </row>
    <row r="5418">
      <c r="A5418" s="0" t="s">
        <v>14777</v>
      </c>
      <c r="B5418" s="0" t="s">
        <v>14778</v>
      </c>
      <c r="C5418" s="0" t="str">
        <f t="shared" si="84"/>
        <v>THKhon Kaen</v>
      </c>
    </row>
    <row r="5419">
      <c r="A5419" s="0" t="s">
        <v>14779</v>
      </c>
      <c r="B5419" s="0" t="s">
        <v>14780</v>
      </c>
      <c r="C5419" s="0" t="str">
        <f t="shared" si="84"/>
        <v>THUdon Thani</v>
      </c>
    </row>
    <row r="5420">
      <c r="A5420" s="0" t="s">
        <v>14781</v>
      </c>
      <c r="B5420" s="0" t="s">
        <v>14782</v>
      </c>
      <c r="C5420" s="0" t="str">
        <f t="shared" si="84"/>
        <v>THLoei</v>
      </c>
    </row>
    <row r="5421">
      <c r="A5421" s="0" t="s">
        <v>14783</v>
      </c>
      <c r="B5421" s="0" t="s">
        <v>14784</v>
      </c>
      <c r="C5421" s="0" t="str">
        <f t="shared" si="84"/>
        <v>THNong Khai</v>
      </c>
    </row>
    <row r="5422">
      <c r="A5422" s="0" t="s">
        <v>14785</v>
      </c>
      <c r="B5422" s="0" t="s">
        <v>14786</v>
      </c>
      <c r="C5422" s="0" t="str">
        <f t="shared" si="84"/>
        <v>THMaha Sarakham</v>
      </c>
    </row>
    <row r="5423">
      <c r="A5423" s="0" t="s">
        <v>14787</v>
      </c>
      <c r="B5423" s="0" t="s">
        <v>14788</v>
      </c>
      <c r="C5423" s="0" t="str">
        <f t="shared" si="84"/>
        <v>THRoi Et</v>
      </c>
    </row>
    <row r="5424">
      <c r="A5424" s="0" t="s">
        <v>14789</v>
      </c>
      <c r="B5424" s="0" t="s">
        <v>14790</v>
      </c>
      <c r="C5424" s="0" t="str">
        <f t="shared" si="84"/>
        <v>THKalasin</v>
      </c>
    </row>
    <row r="5425">
      <c r="A5425" s="0" t="s">
        <v>14791</v>
      </c>
      <c r="B5425" s="0" t="s">
        <v>14792</v>
      </c>
      <c r="C5425" s="0" t="str">
        <f t="shared" si="84"/>
        <v>THSakon Nakhon</v>
      </c>
    </row>
    <row r="5426">
      <c r="A5426" s="0" t="s">
        <v>14793</v>
      </c>
      <c r="B5426" s="0" t="s">
        <v>14794</v>
      </c>
      <c r="C5426" s="0" t="str">
        <f t="shared" si="84"/>
        <v>THNakhon Phanom</v>
      </c>
    </row>
    <row r="5427">
      <c r="A5427" s="0" t="s">
        <v>14795</v>
      </c>
      <c r="B5427" s="0" t="s">
        <v>14796</v>
      </c>
      <c r="C5427" s="0" t="str">
        <f t="shared" si="84"/>
        <v>THMukdahan</v>
      </c>
    </row>
    <row r="5428">
      <c r="A5428" s="0" t="s">
        <v>14797</v>
      </c>
      <c r="B5428" s="0" t="s">
        <v>14798</v>
      </c>
      <c r="C5428" s="0" t="str">
        <f t="shared" si="84"/>
        <v>THChiang Mai</v>
      </c>
    </row>
    <row r="5429">
      <c r="A5429" s="0" t="s">
        <v>14799</v>
      </c>
      <c r="B5429" s="0" t="s">
        <v>14800</v>
      </c>
      <c r="C5429" s="0" t="str">
        <f t="shared" si="84"/>
        <v>THLamphun</v>
      </c>
    </row>
    <row r="5430">
      <c r="A5430" s="0" t="s">
        <v>14801</v>
      </c>
      <c r="B5430" s="0" t="s">
        <v>14802</v>
      </c>
      <c r="C5430" s="0" t="str">
        <f t="shared" si="84"/>
        <v>THLampang</v>
      </c>
    </row>
    <row r="5431">
      <c r="A5431" s="0" t="s">
        <v>14803</v>
      </c>
      <c r="B5431" s="0" t="s">
        <v>14804</v>
      </c>
      <c r="C5431" s="0" t="str">
        <f t="shared" si="84"/>
        <v>THUttaradit</v>
      </c>
    </row>
    <row r="5432">
      <c r="A5432" s="0" t="s">
        <v>14805</v>
      </c>
      <c r="B5432" s="0" t="s">
        <v>14806</v>
      </c>
      <c r="C5432" s="0" t="str">
        <f t="shared" si="84"/>
        <v>THPhrae</v>
      </c>
    </row>
    <row r="5433">
      <c r="A5433" s="0" t="s">
        <v>14807</v>
      </c>
      <c r="B5433" s="0" t="s">
        <v>14808</v>
      </c>
      <c r="C5433" s="0" t="str">
        <f t="shared" si="84"/>
        <v>THNan</v>
      </c>
    </row>
    <row r="5434">
      <c r="A5434" s="0" t="s">
        <v>14809</v>
      </c>
      <c r="B5434" s="0" t="s">
        <v>14810</v>
      </c>
      <c r="C5434" s="0" t="str">
        <f t="shared" si="84"/>
        <v>THPhayao</v>
      </c>
    </row>
    <row r="5435">
      <c r="A5435" s="0" t="s">
        <v>14811</v>
      </c>
      <c r="B5435" s="0" t="s">
        <v>14812</v>
      </c>
      <c r="C5435" s="0" t="str">
        <f t="shared" si="84"/>
        <v>THChiang Rai</v>
      </c>
    </row>
    <row r="5436">
      <c r="A5436" s="0" t="s">
        <v>14813</v>
      </c>
      <c r="B5436" s="0" t="s">
        <v>14814</v>
      </c>
      <c r="C5436" s="0" t="str">
        <f t="shared" si="84"/>
        <v>THMae Hong Son</v>
      </c>
    </row>
    <row r="5437">
      <c r="A5437" s="0" t="s">
        <v>14815</v>
      </c>
      <c r="B5437" s="0" t="s">
        <v>14816</v>
      </c>
      <c r="C5437" s="0" t="str">
        <f t="shared" si="84"/>
        <v>THNakhon Sawan</v>
      </c>
    </row>
    <row r="5438">
      <c r="A5438" s="0" t="s">
        <v>14817</v>
      </c>
      <c r="B5438" s="0" t="s">
        <v>14818</v>
      </c>
      <c r="C5438" s="0" t="str">
        <f t="shared" si="84"/>
        <v>THUthai Thani</v>
      </c>
    </row>
    <row r="5439">
      <c r="A5439" s="0" t="s">
        <v>14819</v>
      </c>
      <c r="B5439" s="0" t="s">
        <v>14820</v>
      </c>
      <c r="C5439" s="0" t="str">
        <f t="shared" si="84"/>
        <v>THKamphaeng Phet</v>
      </c>
    </row>
    <row r="5440">
      <c r="A5440" s="0" t="s">
        <v>14821</v>
      </c>
      <c r="B5440" s="0" t="s">
        <v>14822</v>
      </c>
      <c r="C5440" s="0" t="str">
        <f t="shared" si="84"/>
        <v>THTak</v>
      </c>
    </row>
    <row r="5441">
      <c r="A5441" s="0" t="s">
        <v>14823</v>
      </c>
      <c r="B5441" s="0" t="s">
        <v>14824</v>
      </c>
      <c r="C5441" s="0" t="str">
        <f t="shared" si="84"/>
        <v>THSukhothai</v>
      </c>
    </row>
    <row r="5442">
      <c r="A5442" s="0" t="s">
        <v>14825</v>
      </c>
      <c r="B5442" s="0" t="s">
        <v>14826</v>
      </c>
      <c r="C5442" s="0" t="str">
        <f t="shared" si="84"/>
        <v>THPhitsanulok</v>
      </c>
    </row>
    <row r="5443">
      <c r="A5443" s="0" t="s">
        <v>14827</v>
      </c>
      <c r="B5443" s="0" t="s">
        <v>14828</v>
      </c>
      <c r="C5443" s="0" t="str">
        <f ref="C5443:C5506" t="shared" si="85">LEFT(A5443,2)&amp;B5443</f>
        <v>THPhichit</v>
      </c>
    </row>
    <row r="5444">
      <c r="A5444" s="0" t="s">
        <v>14829</v>
      </c>
      <c r="B5444" s="0" t="s">
        <v>14830</v>
      </c>
      <c r="C5444" s="0" t="str">
        <f t="shared" si="85"/>
        <v>THPhetchabun</v>
      </c>
    </row>
    <row r="5445">
      <c r="A5445" s="0" t="s">
        <v>14831</v>
      </c>
      <c r="B5445" s="0" t="s">
        <v>14832</v>
      </c>
      <c r="C5445" s="0" t="str">
        <f t="shared" si="85"/>
        <v>THRatchaburi</v>
      </c>
    </row>
    <row r="5446">
      <c r="A5446" s="0" t="s">
        <v>14833</v>
      </c>
      <c r="B5446" s="0" t="s">
        <v>14834</v>
      </c>
      <c r="C5446" s="0" t="str">
        <f t="shared" si="85"/>
        <v>THKanchanaburi</v>
      </c>
    </row>
    <row r="5447">
      <c r="A5447" s="0" t="s">
        <v>14835</v>
      </c>
      <c r="B5447" s="0" t="s">
        <v>14836</v>
      </c>
      <c r="C5447" s="0" t="str">
        <f t="shared" si="85"/>
        <v>THSuphan Buri</v>
      </c>
    </row>
    <row r="5448">
      <c r="A5448" s="0" t="s">
        <v>14837</v>
      </c>
      <c r="B5448" s="0" t="s">
        <v>14838</v>
      </c>
      <c r="C5448" s="0" t="str">
        <f t="shared" si="85"/>
        <v>THNakhon Pathom</v>
      </c>
    </row>
    <row r="5449">
      <c r="A5449" s="0" t="s">
        <v>14839</v>
      </c>
      <c r="B5449" s="0" t="s">
        <v>14840</v>
      </c>
      <c r="C5449" s="0" t="str">
        <f t="shared" si="85"/>
        <v>THSamut Sakhon</v>
      </c>
    </row>
    <row r="5450">
      <c r="A5450" s="0" t="s">
        <v>14841</v>
      </c>
      <c r="B5450" s="0" t="s">
        <v>14842</v>
      </c>
      <c r="C5450" s="0" t="str">
        <f t="shared" si="85"/>
        <v>THSamut Songkhram</v>
      </c>
    </row>
    <row r="5451">
      <c r="A5451" s="0" t="s">
        <v>14843</v>
      </c>
      <c r="B5451" s="0" t="s">
        <v>14844</v>
      </c>
      <c r="C5451" s="0" t="str">
        <f t="shared" si="85"/>
        <v>THPhetchaburi</v>
      </c>
    </row>
    <row r="5452">
      <c r="A5452" s="0" t="s">
        <v>14845</v>
      </c>
      <c r="B5452" s="0" t="s">
        <v>14846</v>
      </c>
      <c r="C5452" s="0" t="str">
        <f t="shared" si="85"/>
        <v>THPrachuap Khiri Khan</v>
      </c>
    </row>
    <row r="5453">
      <c r="A5453" s="0" t="s">
        <v>14847</v>
      </c>
      <c r="B5453" s="0" t="s">
        <v>14848</v>
      </c>
      <c r="C5453" s="0" t="str">
        <f t="shared" si="85"/>
        <v>THNakhon Si Thammarat</v>
      </c>
    </row>
    <row r="5454">
      <c r="A5454" s="0" t="s">
        <v>14849</v>
      </c>
      <c r="B5454" s="0" t="s">
        <v>14850</v>
      </c>
      <c r="C5454" s="0" t="str">
        <f t="shared" si="85"/>
        <v>THKrabi</v>
      </c>
    </row>
    <row r="5455">
      <c r="A5455" s="0" t="s">
        <v>14851</v>
      </c>
      <c r="B5455" s="0" t="s">
        <v>14852</v>
      </c>
      <c r="C5455" s="0" t="str">
        <f t="shared" si="85"/>
        <v>THPhangnga</v>
      </c>
    </row>
    <row r="5456">
      <c r="A5456" s="0" t="s">
        <v>14853</v>
      </c>
      <c r="B5456" s="0" t="s">
        <v>1872</v>
      </c>
      <c r="C5456" s="0" t="str">
        <f t="shared" si="85"/>
        <v>THPhuket</v>
      </c>
    </row>
    <row r="5457">
      <c r="A5457" s="0" t="s">
        <v>14854</v>
      </c>
      <c r="B5457" s="0" t="s">
        <v>14855</v>
      </c>
      <c r="C5457" s="0" t="str">
        <f t="shared" si="85"/>
        <v>THSurat Thani</v>
      </c>
    </row>
    <row r="5458">
      <c r="A5458" s="0" t="s">
        <v>14856</v>
      </c>
      <c r="B5458" s="0" t="s">
        <v>14857</v>
      </c>
      <c r="C5458" s="0" t="str">
        <f t="shared" si="85"/>
        <v>THRanong</v>
      </c>
    </row>
    <row r="5459">
      <c r="A5459" s="0" t="s">
        <v>14858</v>
      </c>
      <c r="B5459" s="0" t="s">
        <v>14859</v>
      </c>
      <c r="C5459" s="0" t="str">
        <f t="shared" si="85"/>
        <v>THChumphon</v>
      </c>
    </row>
    <row r="5460">
      <c r="A5460" s="0" t="s">
        <v>14860</v>
      </c>
      <c r="B5460" s="0" t="s">
        <v>14861</v>
      </c>
      <c r="C5460" s="0" t="str">
        <f t="shared" si="85"/>
        <v>THSongkhla</v>
      </c>
    </row>
    <row r="5461">
      <c r="A5461" s="0" t="s">
        <v>14862</v>
      </c>
      <c r="B5461" s="0" t="s">
        <v>14863</v>
      </c>
      <c r="C5461" s="0" t="str">
        <f t="shared" si="85"/>
        <v>THSatun</v>
      </c>
    </row>
    <row r="5462">
      <c r="A5462" s="0" t="s">
        <v>14864</v>
      </c>
      <c r="B5462" s="0" t="s">
        <v>14865</v>
      </c>
      <c r="C5462" s="0" t="str">
        <f t="shared" si="85"/>
        <v>THTrang</v>
      </c>
    </row>
    <row r="5463">
      <c r="A5463" s="0" t="s">
        <v>14866</v>
      </c>
      <c r="B5463" s="0" t="s">
        <v>14867</v>
      </c>
      <c r="C5463" s="0" t="str">
        <f t="shared" si="85"/>
        <v>THPhatthalung</v>
      </c>
    </row>
    <row r="5464">
      <c r="A5464" s="0" t="s">
        <v>14868</v>
      </c>
      <c r="B5464" s="0" t="s">
        <v>14869</v>
      </c>
      <c r="C5464" s="0" t="str">
        <f t="shared" si="85"/>
        <v>THPattani</v>
      </c>
    </row>
    <row r="5465">
      <c r="A5465" s="0" t="s">
        <v>14870</v>
      </c>
      <c r="B5465" s="0" t="s">
        <v>14871</v>
      </c>
      <c r="C5465" s="0" t="str">
        <f t="shared" si="85"/>
        <v>THYala</v>
      </c>
    </row>
    <row r="5466">
      <c r="A5466" s="0" t="s">
        <v>14872</v>
      </c>
      <c r="B5466" s="0" t="s">
        <v>14873</v>
      </c>
      <c r="C5466" s="0" t="str">
        <f t="shared" si="85"/>
        <v>THNarathiwat</v>
      </c>
    </row>
    <row r="5467">
      <c r="A5467" s="0" t="s">
        <v>14874</v>
      </c>
      <c r="B5467" s="0" t="s">
        <v>14875</v>
      </c>
      <c r="C5467" s="0" t="str">
        <f t="shared" si="85"/>
        <v>THPhatthaya</v>
      </c>
    </row>
    <row r="5468">
      <c r="A5468" s="0" t="s">
        <v>14876</v>
      </c>
      <c r="B5468" s="0" t="s">
        <v>14877</v>
      </c>
      <c r="C5468" s="0" t="str">
        <f t="shared" si="85"/>
        <v>TJKhatlon</v>
      </c>
    </row>
    <row r="5469">
      <c r="A5469" s="0" t="s">
        <v>14878</v>
      </c>
      <c r="B5469" s="0" t="s">
        <v>14879</v>
      </c>
      <c r="C5469" s="0" t="str">
        <f t="shared" si="85"/>
        <v>TJSughd</v>
      </c>
    </row>
    <row r="5470">
      <c r="A5470" s="0" t="s">
        <v>14880</v>
      </c>
      <c r="B5470" s="0" t="s">
        <v>14881</v>
      </c>
      <c r="C5470" s="0" t="str">
        <f t="shared" si="85"/>
        <v>TJKŭhistoni Badakhshon</v>
      </c>
    </row>
    <row r="5471">
      <c r="A5471" s="0" t="s">
        <v>14882</v>
      </c>
      <c r="B5471" s="0" t="s">
        <v>14883</v>
      </c>
      <c r="C5471" s="0" t="str">
        <f t="shared" si="85"/>
        <v>TJDushanbe</v>
      </c>
    </row>
    <row r="5472">
      <c r="A5472" s="0" t="s">
        <v>14884</v>
      </c>
      <c r="B5472" s="0" t="s">
        <v>14885</v>
      </c>
      <c r="C5472" s="0" t="str">
        <f t="shared" si="85"/>
        <v>TJnohiyahoi tobei jumhurí</v>
      </c>
    </row>
    <row r="5473">
      <c r="A5473" s="0" t="s">
        <v>14886</v>
      </c>
      <c r="B5473" s="0" t="s">
        <v>14887</v>
      </c>
      <c r="C5473" s="0" t="str">
        <f t="shared" si="85"/>
        <v>TLAileu</v>
      </c>
    </row>
    <row r="5474">
      <c r="A5474" s="0" t="s">
        <v>14886</v>
      </c>
      <c r="B5474" s="0" t="s">
        <v>14887</v>
      </c>
      <c r="C5474" s="0" t="str">
        <f t="shared" si="85"/>
        <v>TLAileu</v>
      </c>
    </row>
    <row r="5475">
      <c r="A5475" s="0" t="s">
        <v>14888</v>
      </c>
      <c r="B5475" s="0" t="s">
        <v>14889</v>
      </c>
      <c r="C5475" s="0" t="str">
        <f t="shared" si="85"/>
        <v>TLAinaro</v>
      </c>
    </row>
    <row r="5476">
      <c r="A5476" s="0" t="s">
        <v>14888</v>
      </c>
      <c r="B5476" s="0" t="s">
        <v>14890</v>
      </c>
      <c r="C5476" s="0" t="str">
        <f t="shared" si="85"/>
        <v>TLAinaru</v>
      </c>
    </row>
    <row r="5477">
      <c r="A5477" s="0" t="s">
        <v>14891</v>
      </c>
      <c r="B5477" s="0" t="s">
        <v>14892</v>
      </c>
      <c r="C5477" s="0" t="str">
        <f t="shared" si="85"/>
        <v>TLBaucau</v>
      </c>
    </row>
    <row r="5478">
      <c r="A5478" s="0" t="s">
        <v>14891</v>
      </c>
      <c r="B5478" s="0" t="s">
        <v>14893</v>
      </c>
      <c r="C5478" s="0" t="str">
        <f t="shared" si="85"/>
        <v>TLBaukau</v>
      </c>
    </row>
    <row r="5479">
      <c r="A5479" s="0" t="s">
        <v>14894</v>
      </c>
      <c r="B5479" s="0" t="s">
        <v>14895</v>
      </c>
      <c r="C5479" s="0" t="str">
        <f t="shared" si="85"/>
        <v>TLBobonaro</v>
      </c>
    </row>
    <row r="5480">
      <c r="A5480" s="0" t="s">
        <v>14894</v>
      </c>
      <c r="B5480" s="0" t="s">
        <v>14896</v>
      </c>
      <c r="C5480" s="0" t="str">
        <f t="shared" si="85"/>
        <v>TLBobonaru</v>
      </c>
    </row>
    <row r="5481">
      <c r="A5481" s="0" t="s">
        <v>14897</v>
      </c>
      <c r="B5481" s="0" t="s">
        <v>14898</v>
      </c>
      <c r="C5481" s="0" t="str">
        <f t="shared" si="85"/>
        <v>TLCova Lima</v>
      </c>
    </row>
    <row r="5482">
      <c r="A5482" s="0" t="s">
        <v>14897</v>
      </c>
      <c r="B5482" s="0" t="s">
        <v>14899</v>
      </c>
      <c r="C5482" s="0" t="str">
        <f t="shared" si="85"/>
        <v>TLKovalima</v>
      </c>
    </row>
    <row r="5483">
      <c r="A5483" s="0" t="s">
        <v>14900</v>
      </c>
      <c r="B5483" s="0" t="s">
        <v>14901</v>
      </c>
      <c r="C5483" s="0" t="str">
        <f t="shared" si="85"/>
        <v>TLDíli</v>
      </c>
    </row>
    <row r="5484">
      <c r="A5484" s="0" t="s">
        <v>14900</v>
      </c>
      <c r="B5484" s="0" t="s">
        <v>14901</v>
      </c>
      <c r="C5484" s="0" t="str">
        <f t="shared" si="85"/>
        <v>TLDíli</v>
      </c>
    </row>
    <row r="5485">
      <c r="A5485" s="0" t="s">
        <v>14902</v>
      </c>
      <c r="B5485" s="0" t="s">
        <v>14903</v>
      </c>
      <c r="C5485" s="0" t="str">
        <f t="shared" si="85"/>
        <v>TLErmera</v>
      </c>
    </row>
    <row r="5486">
      <c r="A5486" s="0" t="s">
        <v>14902</v>
      </c>
      <c r="B5486" s="0" t="s">
        <v>14903</v>
      </c>
      <c r="C5486" s="0" t="str">
        <f t="shared" si="85"/>
        <v>TLErmera</v>
      </c>
    </row>
    <row r="5487">
      <c r="A5487" s="0" t="s">
        <v>14904</v>
      </c>
      <c r="B5487" s="0" t="s">
        <v>14905</v>
      </c>
      <c r="C5487" s="0" t="str">
        <f t="shared" si="85"/>
        <v>TLLautém</v>
      </c>
    </row>
    <row r="5488">
      <c r="A5488" s="0" t="s">
        <v>14904</v>
      </c>
      <c r="B5488" s="0" t="s">
        <v>14906</v>
      </c>
      <c r="C5488" s="0" t="str">
        <f t="shared" si="85"/>
        <v>TLLautein</v>
      </c>
    </row>
    <row r="5489">
      <c r="A5489" s="0" t="s">
        <v>14907</v>
      </c>
      <c r="B5489" s="0" t="s">
        <v>14908</v>
      </c>
      <c r="C5489" s="0" t="str">
        <f t="shared" si="85"/>
        <v>TLLiquiça</v>
      </c>
    </row>
    <row r="5490">
      <c r="A5490" s="0" t="s">
        <v>14907</v>
      </c>
      <c r="B5490" s="0" t="s">
        <v>14909</v>
      </c>
      <c r="C5490" s="0" t="str">
        <f t="shared" si="85"/>
        <v>TLLikisá</v>
      </c>
    </row>
    <row r="5491">
      <c r="A5491" s="0" t="s">
        <v>14910</v>
      </c>
      <c r="B5491" s="0" t="s">
        <v>14911</v>
      </c>
      <c r="C5491" s="0" t="str">
        <f t="shared" si="85"/>
        <v>TLManufahi</v>
      </c>
    </row>
    <row r="5492">
      <c r="A5492" s="0" t="s">
        <v>14910</v>
      </c>
      <c r="B5492" s="0" t="s">
        <v>14911</v>
      </c>
      <c r="C5492" s="0" t="str">
        <f t="shared" si="85"/>
        <v>TLManufahi</v>
      </c>
    </row>
    <row r="5493">
      <c r="A5493" s="0" t="s">
        <v>14912</v>
      </c>
      <c r="B5493" s="0" t="s">
        <v>14913</v>
      </c>
      <c r="C5493" s="0" t="str">
        <f t="shared" si="85"/>
        <v>TLManatuto</v>
      </c>
    </row>
    <row r="5494">
      <c r="A5494" s="0" t="s">
        <v>14912</v>
      </c>
      <c r="B5494" s="0" t="s">
        <v>14914</v>
      </c>
      <c r="C5494" s="0" t="str">
        <f t="shared" si="85"/>
        <v>TLManatutu</v>
      </c>
    </row>
    <row r="5495">
      <c r="A5495" s="0" t="s">
        <v>14915</v>
      </c>
      <c r="B5495" s="0" t="s">
        <v>14916</v>
      </c>
      <c r="C5495" s="0" t="str">
        <f t="shared" si="85"/>
        <v>TLViqueque</v>
      </c>
    </row>
    <row r="5496">
      <c r="A5496" s="0" t="s">
        <v>14915</v>
      </c>
      <c r="B5496" s="0" t="s">
        <v>14917</v>
      </c>
      <c r="C5496" s="0" t="str">
        <f t="shared" si="85"/>
        <v>TLVikeke</v>
      </c>
    </row>
    <row r="5497">
      <c r="A5497" s="0" t="s">
        <v>14918</v>
      </c>
      <c r="B5497" s="0" t="s">
        <v>14919</v>
      </c>
      <c r="C5497" s="0" t="str">
        <f t="shared" si="85"/>
        <v>TLOé-Cusse Ambeno</v>
      </c>
    </row>
    <row r="5498">
      <c r="A5498" s="0" t="s">
        <v>14918</v>
      </c>
      <c r="B5498" s="0" t="s">
        <v>14920</v>
      </c>
      <c r="C5498" s="0" t="str">
        <f t="shared" si="85"/>
        <v>TLOekusi-Ambenu</v>
      </c>
    </row>
    <row r="5499">
      <c r="A5499" s="0" t="s">
        <v>14921</v>
      </c>
      <c r="B5499" s="0" t="s">
        <v>14922</v>
      </c>
      <c r="C5499" s="0" t="str">
        <f t="shared" si="85"/>
        <v>TMAşgabat</v>
      </c>
    </row>
    <row r="5500">
      <c r="A5500" s="0" t="s">
        <v>14923</v>
      </c>
      <c r="B5500" s="0" t="s">
        <v>14924</v>
      </c>
      <c r="C5500" s="0" t="str">
        <f t="shared" si="85"/>
        <v>TMAhal</v>
      </c>
    </row>
    <row r="5501">
      <c r="A5501" s="0" t="s">
        <v>14925</v>
      </c>
      <c r="B5501" s="0" t="s">
        <v>14926</v>
      </c>
      <c r="C5501" s="0" t="str">
        <f t="shared" si="85"/>
        <v>TMBalkan</v>
      </c>
    </row>
    <row r="5502">
      <c r="A5502" s="0" t="s">
        <v>14927</v>
      </c>
      <c r="B5502" s="0" t="s">
        <v>14928</v>
      </c>
      <c r="C5502" s="0" t="str">
        <f t="shared" si="85"/>
        <v>TMDaşoguz</v>
      </c>
    </row>
    <row r="5503">
      <c r="A5503" s="0" t="s">
        <v>14929</v>
      </c>
      <c r="B5503" s="0" t="s">
        <v>14930</v>
      </c>
      <c r="C5503" s="0" t="str">
        <f t="shared" si="85"/>
        <v>TMLebap</v>
      </c>
    </row>
    <row r="5504">
      <c r="A5504" s="0" t="s">
        <v>14931</v>
      </c>
      <c r="B5504" s="0" t="s">
        <v>14932</v>
      </c>
      <c r="C5504" s="0" t="str">
        <f t="shared" si="85"/>
        <v>TMMary</v>
      </c>
    </row>
    <row r="5505">
      <c r="A5505" s="0" t="s">
        <v>14933</v>
      </c>
      <c r="B5505" s="0" t="s">
        <v>14934</v>
      </c>
      <c r="C5505" s="0" t="str">
        <f t="shared" si="85"/>
        <v>TNTunis</v>
      </c>
    </row>
    <row r="5506">
      <c r="A5506" s="0" t="s">
        <v>14935</v>
      </c>
      <c r="B5506" s="0" t="s">
        <v>14936</v>
      </c>
      <c r="C5506" s="0" t="str">
        <f t="shared" si="85"/>
        <v>TNL'Ariana</v>
      </c>
    </row>
    <row r="5507">
      <c r="A5507" s="0" t="s">
        <v>14937</v>
      </c>
      <c r="B5507" s="0" t="s">
        <v>14938</v>
      </c>
      <c r="C5507" s="0" t="str">
        <f ref="C5507:C5570" t="shared" si="86">LEFT(A5507,2)&amp;B5507</f>
        <v>TNBen Arous</v>
      </c>
    </row>
    <row r="5508">
      <c r="A5508" s="0" t="s">
        <v>14939</v>
      </c>
      <c r="B5508" s="0" t="s">
        <v>14940</v>
      </c>
      <c r="C5508" s="0" t="str">
        <f t="shared" si="86"/>
        <v>TNLa Manouba</v>
      </c>
    </row>
    <row r="5509">
      <c r="A5509" s="0" t="s">
        <v>14941</v>
      </c>
      <c r="B5509" s="0" t="s">
        <v>14942</v>
      </c>
      <c r="C5509" s="0" t="str">
        <f t="shared" si="86"/>
        <v>TNNabeul</v>
      </c>
    </row>
    <row r="5510">
      <c r="A5510" s="0" t="s">
        <v>14943</v>
      </c>
      <c r="B5510" s="0" t="s">
        <v>14944</v>
      </c>
      <c r="C5510" s="0" t="str">
        <f t="shared" si="86"/>
        <v>TNZaghouan</v>
      </c>
    </row>
    <row r="5511">
      <c r="A5511" s="0" t="s">
        <v>14945</v>
      </c>
      <c r="B5511" s="0" t="s">
        <v>14946</v>
      </c>
      <c r="C5511" s="0" t="str">
        <f t="shared" si="86"/>
        <v>TNBizerte</v>
      </c>
    </row>
    <row r="5512">
      <c r="A5512" s="0" t="s">
        <v>14947</v>
      </c>
      <c r="B5512" s="0" t="s">
        <v>14948</v>
      </c>
      <c r="C5512" s="0" t="str">
        <f t="shared" si="86"/>
        <v>TNBéja</v>
      </c>
    </row>
    <row r="5513">
      <c r="A5513" s="0" t="s">
        <v>14949</v>
      </c>
      <c r="B5513" s="0" t="s">
        <v>14950</v>
      </c>
      <c r="C5513" s="0" t="str">
        <f t="shared" si="86"/>
        <v>TNJendouba</v>
      </c>
    </row>
    <row r="5514">
      <c r="A5514" s="0" t="s">
        <v>14951</v>
      </c>
      <c r="B5514" s="0" t="s">
        <v>14952</v>
      </c>
      <c r="C5514" s="0" t="str">
        <f t="shared" si="86"/>
        <v>TNLe Kef</v>
      </c>
    </row>
    <row r="5515">
      <c r="A5515" s="0" t="s">
        <v>14953</v>
      </c>
      <c r="B5515" s="0" t="s">
        <v>14954</v>
      </c>
      <c r="C5515" s="0" t="str">
        <f t="shared" si="86"/>
        <v>TNSiliana</v>
      </c>
    </row>
    <row r="5516">
      <c r="A5516" s="0" t="s">
        <v>14955</v>
      </c>
      <c r="B5516" s="0" t="s">
        <v>14956</v>
      </c>
      <c r="C5516" s="0" t="str">
        <f t="shared" si="86"/>
        <v>TNKairouan</v>
      </c>
    </row>
    <row r="5517">
      <c r="A5517" s="0" t="s">
        <v>14957</v>
      </c>
      <c r="B5517" s="0" t="s">
        <v>14958</v>
      </c>
      <c r="C5517" s="0" t="str">
        <f t="shared" si="86"/>
        <v>TNKasserine</v>
      </c>
    </row>
    <row r="5518">
      <c r="A5518" s="0" t="s">
        <v>14959</v>
      </c>
      <c r="B5518" s="0" t="s">
        <v>14960</v>
      </c>
      <c r="C5518" s="0" t="str">
        <f t="shared" si="86"/>
        <v>TNSidi Bouzid</v>
      </c>
    </row>
    <row r="5519">
      <c r="A5519" s="0" t="s">
        <v>14961</v>
      </c>
      <c r="B5519" s="0" t="s">
        <v>14962</v>
      </c>
      <c r="C5519" s="0" t="str">
        <f t="shared" si="86"/>
        <v>TNSousse</v>
      </c>
    </row>
    <row r="5520">
      <c r="A5520" s="0" t="s">
        <v>14963</v>
      </c>
      <c r="B5520" s="0" t="s">
        <v>14964</v>
      </c>
      <c r="C5520" s="0" t="str">
        <f t="shared" si="86"/>
        <v>TNMonastir</v>
      </c>
    </row>
    <row r="5521">
      <c r="A5521" s="0" t="s">
        <v>14965</v>
      </c>
      <c r="B5521" s="0" t="s">
        <v>14966</v>
      </c>
      <c r="C5521" s="0" t="str">
        <f t="shared" si="86"/>
        <v>TNMahdia</v>
      </c>
    </row>
    <row r="5522">
      <c r="A5522" s="0" t="s">
        <v>14967</v>
      </c>
      <c r="B5522" s="0" t="s">
        <v>14968</v>
      </c>
      <c r="C5522" s="0" t="str">
        <f t="shared" si="86"/>
        <v>TNSfax</v>
      </c>
    </row>
    <row r="5523">
      <c r="A5523" s="0" t="s">
        <v>14969</v>
      </c>
      <c r="B5523" s="0" t="s">
        <v>14970</v>
      </c>
      <c r="C5523" s="0" t="str">
        <f t="shared" si="86"/>
        <v>TNGafsa</v>
      </c>
    </row>
    <row r="5524">
      <c r="A5524" s="0" t="s">
        <v>14971</v>
      </c>
      <c r="B5524" s="0" t="s">
        <v>14972</v>
      </c>
      <c r="C5524" s="0" t="str">
        <f t="shared" si="86"/>
        <v>TNTozeur</v>
      </c>
    </row>
    <row r="5525">
      <c r="A5525" s="0" t="s">
        <v>14973</v>
      </c>
      <c r="B5525" s="0" t="s">
        <v>14974</v>
      </c>
      <c r="C5525" s="0" t="str">
        <f t="shared" si="86"/>
        <v>TNKébili</v>
      </c>
    </row>
    <row r="5526">
      <c r="A5526" s="0" t="s">
        <v>14975</v>
      </c>
      <c r="B5526" s="0" t="s">
        <v>14976</v>
      </c>
      <c r="C5526" s="0" t="str">
        <f t="shared" si="86"/>
        <v>TNGabès</v>
      </c>
    </row>
    <row r="5527">
      <c r="A5527" s="0" t="s">
        <v>14977</v>
      </c>
      <c r="B5527" s="0" t="s">
        <v>14978</v>
      </c>
      <c r="C5527" s="0" t="str">
        <f t="shared" si="86"/>
        <v>TNMédenine</v>
      </c>
    </row>
    <row r="5528">
      <c r="A5528" s="0" t="s">
        <v>14979</v>
      </c>
      <c r="B5528" s="0" t="s">
        <v>14980</v>
      </c>
      <c r="C5528" s="0" t="str">
        <f t="shared" si="86"/>
        <v>TNTataouine</v>
      </c>
    </row>
    <row r="5529">
      <c r="A5529" s="0" t="s">
        <v>14981</v>
      </c>
      <c r="B5529" s="0" t="s">
        <v>14982</v>
      </c>
      <c r="C5529" s="0" t="str">
        <f t="shared" si="86"/>
        <v>TO'Eua</v>
      </c>
    </row>
    <row r="5530">
      <c r="A5530" s="0" t="s">
        <v>14981</v>
      </c>
      <c r="B5530" s="0" t="s">
        <v>14982</v>
      </c>
      <c r="C5530" s="0" t="str">
        <f t="shared" si="86"/>
        <v>TO'Eua</v>
      </c>
    </row>
    <row r="5531">
      <c r="A5531" s="0" t="s">
        <v>14983</v>
      </c>
      <c r="B5531" s="0" t="s">
        <v>14984</v>
      </c>
      <c r="C5531" s="0" t="str">
        <f t="shared" si="86"/>
        <v>TOHa'apai</v>
      </c>
    </row>
    <row r="5532">
      <c r="A5532" s="0" t="s">
        <v>14983</v>
      </c>
      <c r="B5532" s="0" t="s">
        <v>14984</v>
      </c>
      <c r="C5532" s="0" t="str">
        <f t="shared" si="86"/>
        <v>TOHa'apai</v>
      </c>
    </row>
    <row r="5533">
      <c r="A5533" s="0" t="s">
        <v>14985</v>
      </c>
      <c r="B5533" s="0" t="s">
        <v>14986</v>
      </c>
      <c r="C5533" s="0" t="str">
        <f t="shared" si="86"/>
        <v>TONiuas</v>
      </c>
    </row>
    <row r="5534">
      <c r="A5534" s="0" t="s">
        <v>14985</v>
      </c>
      <c r="B5534" s="0" t="s">
        <v>14986</v>
      </c>
      <c r="C5534" s="0" t="str">
        <f t="shared" si="86"/>
        <v>TONiuas</v>
      </c>
    </row>
    <row r="5535">
      <c r="A5535" s="0" t="s">
        <v>14987</v>
      </c>
      <c r="B5535" s="0" t="s">
        <v>14988</v>
      </c>
      <c r="C5535" s="0" t="str">
        <f t="shared" si="86"/>
        <v>TOTongatapu</v>
      </c>
    </row>
    <row r="5536">
      <c r="A5536" s="0" t="s">
        <v>14987</v>
      </c>
      <c r="B5536" s="0" t="s">
        <v>14988</v>
      </c>
      <c r="C5536" s="0" t="str">
        <f t="shared" si="86"/>
        <v>TOTongatapu</v>
      </c>
    </row>
    <row r="5537">
      <c r="A5537" s="0" t="s">
        <v>14989</v>
      </c>
      <c r="B5537" s="0" t="s">
        <v>14990</v>
      </c>
      <c r="C5537" s="0" t="str">
        <f t="shared" si="86"/>
        <v>TOVava'u</v>
      </c>
    </row>
    <row r="5538">
      <c r="A5538" s="0" t="s">
        <v>14989</v>
      </c>
      <c r="B5538" s="0" t="s">
        <v>14990</v>
      </c>
      <c r="C5538" s="0" t="str">
        <f t="shared" si="86"/>
        <v>TOVava'u</v>
      </c>
    </row>
    <row r="5539">
      <c r="A5539" s="0" t="s">
        <v>14991</v>
      </c>
      <c r="B5539" s="0" t="s">
        <v>14992</v>
      </c>
      <c r="C5539" s="0" t="str">
        <f t="shared" si="86"/>
        <v>TRAdana</v>
      </c>
    </row>
    <row r="5540">
      <c r="A5540" s="0" t="s">
        <v>14993</v>
      </c>
      <c r="B5540" s="0" t="s">
        <v>14994</v>
      </c>
      <c r="C5540" s="0" t="str">
        <f t="shared" si="86"/>
        <v>TRAdıyaman</v>
      </c>
    </row>
    <row r="5541">
      <c r="A5541" s="0" t="s">
        <v>14995</v>
      </c>
      <c r="B5541" s="0" t="s">
        <v>14996</v>
      </c>
      <c r="C5541" s="0" t="str">
        <f t="shared" si="86"/>
        <v>TRAfyonkarahisar</v>
      </c>
    </row>
    <row r="5542">
      <c r="A5542" s="0" t="s">
        <v>14997</v>
      </c>
      <c r="B5542" s="0" t="s">
        <v>14998</v>
      </c>
      <c r="C5542" s="0" t="str">
        <f t="shared" si="86"/>
        <v>TRAğrı</v>
      </c>
    </row>
    <row r="5543">
      <c r="A5543" s="0" t="s">
        <v>14999</v>
      </c>
      <c r="B5543" s="0" t="s">
        <v>15000</v>
      </c>
      <c r="C5543" s="0" t="str">
        <f t="shared" si="86"/>
        <v>TRAmasya</v>
      </c>
    </row>
    <row r="5544">
      <c r="A5544" s="0" t="s">
        <v>15001</v>
      </c>
      <c r="B5544" s="0" t="s">
        <v>15002</v>
      </c>
      <c r="C5544" s="0" t="str">
        <f t="shared" si="86"/>
        <v>TRAnkara</v>
      </c>
    </row>
    <row r="5545">
      <c r="A5545" s="0" t="s">
        <v>15003</v>
      </c>
      <c r="B5545" s="0" t="s">
        <v>15004</v>
      </c>
      <c r="C5545" s="0" t="str">
        <f t="shared" si="86"/>
        <v>TRAntalya</v>
      </c>
    </row>
    <row r="5546">
      <c r="A5546" s="0" t="s">
        <v>15005</v>
      </c>
      <c r="B5546" s="0" t="s">
        <v>15006</v>
      </c>
      <c r="C5546" s="0" t="str">
        <f t="shared" si="86"/>
        <v>TRArtvin</v>
      </c>
    </row>
    <row r="5547">
      <c r="A5547" s="0" t="s">
        <v>15007</v>
      </c>
      <c r="B5547" s="0" t="s">
        <v>15008</v>
      </c>
      <c r="C5547" s="0" t="str">
        <f t="shared" si="86"/>
        <v>TRAydın</v>
      </c>
    </row>
    <row r="5548">
      <c r="A5548" s="0" t="s">
        <v>15009</v>
      </c>
      <c r="B5548" s="0" t="s">
        <v>15010</v>
      </c>
      <c r="C5548" s="0" t="str">
        <f t="shared" si="86"/>
        <v>TRBalıkesir</v>
      </c>
    </row>
    <row r="5549">
      <c r="A5549" s="0" t="s">
        <v>15011</v>
      </c>
      <c r="B5549" s="0" t="s">
        <v>15012</v>
      </c>
      <c r="C5549" s="0" t="str">
        <f t="shared" si="86"/>
        <v>TRBilecik</v>
      </c>
    </row>
    <row r="5550">
      <c r="A5550" s="0" t="s">
        <v>15013</v>
      </c>
      <c r="B5550" s="0" t="s">
        <v>15014</v>
      </c>
      <c r="C5550" s="0" t="str">
        <f t="shared" si="86"/>
        <v>TRBingöl</v>
      </c>
    </row>
    <row r="5551">
      <c r="A5551" s="0" t="s">
        <v>15015</v>
      </c>
      <c r="B5551" s="0" t="s">
        <v>15016</v>
      </c>
      <c r="C5551" s="0" t="str">
        <f t="shared" si="86"/>
        <v>TRBitlis</v>
      </c>
    </row>
    <row r="5552">
      <c r="A5552" s="0" t="s">
        <v>15017</v>
      </c>
      <c r="B5552" s="0" t="s">
        <v>15018</v>
      </c>
      <c r="C5552" s="0" t="str">
        <f t="shared" si="86"/>
        <v>TRBolu</v>
      </c>
    </row>
    <row r="5553">
      <c r="A5553" s="0" t="s">
        <v>15019</v>
      </c>
      <c r="B5553" s="0" t="s">
        <v>15020</v>
      </c>
      <c r="C5553" s="0" t="str">
        <f t="shared" si="86"/>
        <v>TRBurdur</v>
      </c>
    </row>
    <row r="5554">
      <c r="A5554" s="0" t="s">
        <v>15021</v>
      </c>
      <c r="B5554" s="0" t="s">
        <v>15022</v>
      </c>
      <c r="C5554" s="0" t="str">
        <f t="shared" si="86"/>
        <v>TRBursa</v>
      </c>
    </row>
    <row r="5555">
      <c r="A5555" s="0" t="s">
        <v>15023</v>
      </c>
      <c r="B5555" s="0" t="s">
        <v>15024</v>
      </c>
      <c r="C5555" s="0" t="str">
        <f t="shared" si="86"/>
        <v>TRÇanakkale</v>
      </c>
    </row>
    <row r="5556">
      <c r="A5556" s="0" t="s">
        <v>15025</v>
      </c>
      <c r="B5556" s="0" t="s">
        <v>15026</v>
      </c>
      <c r="C5556" s="0" t="str">
        <f t="shared" si="86"/>
        <v>TRÇankırı</v>
      </c>
    </row>
    <row r="5557">
      <c r="A5557" s="0" t="s">
        <v>15027</v>
      </c>
      <c r="B5557" s="0" t="s">
        <v>15028</v>
      </c>
      <c r="C5557" s="0" t="str">
        <f t="shared" si="86"/>
        <v>TRÇorum</v>
      </c>
    </row>
    <row r="5558">
      <c r="A5558" s="0" t="s">
        <v>15029</v>
      </c>
      <c r="B5558" s="0" t="s">
        <v>15030</v>
      </c>
      <c r="C5558" s="0" t="str">
        <f t="shared" si="86"/>
        <v>TRDenizli</v>
      </c>
    </row>
    <row r="5559">
      <c r="A5559" s="0" t="s">
        <v>15031</v>
      </c>
      <c r="B5559" s="0" t="s">
        <v>15032</v>
      </c>
      <c r="C5559" s="0" t="str">
        <f t="shared" si="86"/>
        <v>TRDiyarbakır</v>
      </c>
    </row>
    <row r="5560">
      <c r="A5560" s="0" t="s">
        <v>15033</v>
      </c>
      <c r="B5560" s="0" t="s">
        <v>15034</v>
      </c>
      <c r="C5560" s="0" t="str">
        <f t="shared" si="86"/>
        <v>TREdirne</v>
      </c>
    </row>
    <row r="5561">
      <c r="A5561" s="0" t="s">
        <v>15035</v>
      </c>
      <c r="B5561" s="0" t="s">
        <v>15036</v>
      </c>
      <c r="C5561" s="0" t="str">
        <f t="shared" si="86"/>
        <v>TRElazığ</v>
      </c>
    </row>
    <row r="5562">
      <c r="A5562" s="0" t="s">
        <v>15037</v>
      </c>
      <c r="B5562" s="0" t="s">
        <v>15038</v>
      </c>
      <c r="C5562" s="0" t="str">
        <f t="shared" si="86"/>
        <v>TRErzincan</v>
      </c>
    </row>
    <row r="5563">
      <c r="A5563" s="0" t="s">
        <v>15039</v>
      </c>
      <c r="B5563" s="0" t="s">
        <v>15040</v>
      </c>
      <c r="C5563" s="0" t="str">
        <f t="shared" si="86"/>
        <v>TRErzurum</v>
      </c>
    </row>
    <row r="5564">
      <c r="A5564" s="0" t="s">
        <v>15041</v>
      </c>
      <c r="B5564" s="0" t="s">
        <v>15042</v>
      </c>
      <c r="C5564" s="0" t="str">
        <f t="shared" si="86"/>
        <v>TREskişehir</v>
      </c>
    </row>
    <row r="5565">
      <c r="A5565" s="0" t="s">
        <v>15043</v>
      </c>
      <c r="B5565" s="0" t="s">
        <v>15044</v>
      </c>
      <c r="C5565" s="0" t="str">
        <f t="shared" si="86"/>
        <v>TRGaziantep</v>
      </c>
    </row>
    <row r="5566">
      <c r="A5566" s="0" t="s">
        <v>15045</v>
      </c>
      <c r="B5566" s="0" t="s">
        <v>15046</v>
      </c>
      <c r="C5566" s="0" t="str">
        <f t="shared" si="86"/>
        <v>TRGiresun</v>
      </c>
    </row>
    <row r="5567">
      <c r="A5567" s="0" t="s">
        <v>15047</v>
      </c>
      <c r="B5567" s="0" t="s">
        <v>15048</v>
      </c>
      <c r="C5567" s="0" t="str">
        <f t="shared" si="86"/>
        <v>TRGümüşhane</v>
      </c>
    </row>
    <row r="5568">
      <c r="A5568" s="0" t="s">
        <v>15049</v>
      </c>
      <c r="B5568" s="0" t="s">
        <v>15050</v>
      </c>
      <c r="C5568" s="0" t="str">
        <f t="shared" si="86"/>
        <v>TRHakkâri</v>
      </c>
    </row>
    <row r="5569">
      <c r="A5569" s="0" t="s">
        <v>15051</v>
      </c>
      <c r="B5569" s="0" t="s">
        <v>15052</v>
      </c>
      <c r="C5569" s="0" t="str">
        <f t="shared" si="86"/>
        <v>TRHatay</v>
      </c>
    </row>
    <row r="5570">
      <c r="A5570" s="0" t="s">
        <v>15053</v>
      </c>
      <c r="B5570" s="0" t="s">
        <v>15054</v>
      </c>
      <c r="C5570" s="0" t="str">
        <f t="shared" si="86"/>
        <v>TRIsparta</v>
      </c>
    </row>
    <row r="5571">
      <c r="A5571" s="0" t="s">
        <v>15055</v>
      </c>
      <c r="B5571" s="0" t="s">
        <v>15056</v>
      </c>
      <c r="C5571" s="0" t="str">
        <f ref="C5571:C5634" t="shared" si="87">LEFT(A5571,2)&amp;B5571</f>
        <v>TRMersin</v>
      </c>
    </row>
    <row r="5572">
      <c r="A5572" s="0" t="s">
        <v>15057</v>
      </c>
      <c r="B5572" s="0" t="s">
        <v>1212</v>
      </c>
      <c r="C5572" s="0" t="str">
        <f t="shared" si="87"/>
        <v>TRİstanbul</v>
      </c>
    </row>
    <row r="5573">
      <c r="A5573" s="0" t="s">
        <v>15058</v>
      </c>
      <c r="B5573" s="0" t="s">
        <v>15059</v>
      </c>
      <c r="C5573" s="0" t="str">
        <f t="shared" si="87"/>
        <v>TRİzmir</v>
      </c>
    </row>
    <row r="5574">
      <c r="A5574" s="0" t="s">
        <v>15060</v>
      </c>
      <c r="B5574" s="0" t="s">
        <v>15061</v>
      </c>
      <c r="C5574" s="0" t="str">
        <f t="shared" si="87"/>
        <v>TRKars</v>
      </c>
    </row>
    <row r="5575">
      <c r="A5575" s="0" t="s">
        <v>15062</v>
      </c>
      <c r="B5575" s="0" t="s">
        <v>15063</v>
      </c>
      <c r="C5575" s="0" t="str">
        <f t="shared" si="87"/>
        <v>TRKastamonu</v>
      </c>
    </row>
    <row r="5576">
      <c r="A5576" s="0" t="s">
        <v>15064</v>
      </c>
      <c r="B5576" s="0" t="s">
        <v>15065</v>
      </c>
      <c r="C5576" s="0" t="str">
        <f t="shared" si="87"/>
        <v>TRKayseri</v>
      </c>
    </row>
    <row r="5577">
      <c r="A5577" s="0" t="s">
        <v>15066</v>
      </c>
      <c r="B5577" s="0" t="s">
        <v>15067</v>
      </c>
      <c r="C5577" s="0" t="str">
        <f t="shared" si="87"/>
        <v>TRKırklareli</v>
      </c>
    </row>
    <row r="5578">
      <c r="A5578" s="0" t="s">
        <v>15068</v>
      </c>
      <c r="B5578" s="0" t="s">
        <v>15069</v>
      </c>
      <c r="C5578" s="0" t="str">
        <f t="shared" si="87"/>
        <v>TRKırşehir</v>
      </c>
    </row>
    <row r="5579">
      <c r="A5579" s="0" t="s">
        <v>15070</v>
      </c>
      <c r="B5579" s="0" t="s">
        <v>15071</v>
      </c>
      <c r="C5579" s="0" t="str">
        <f t="shared" si="87"/>
        <v>TRKocaeli</v>
      </c>
    </row>
    <row r="5580">
      <c r="A5580" s="0" t="s">
        <v>15072</v>
      </c>
      <c r="B5580" s="0" t="s">
        <v>15073</v>
      </c>
      <c r="C5580" s="0" t="str">
        <f t="shared" si="87"/>
        <v>TRKonya</v>
      </c>
    </row>
    <row r="5581">
      <c r="A5581" s="0" t="s">
        <v>15074</v>
      </c>
      <c r="B5581" s="0" t="s">
        <v>15075</v>
      </c>
      <c r="C5581" s="0" t="str">
        <f t="shared" si="87"/>
        <v>TRKütahya</v>
      </c>
    </row>
    <row r="5582">
      <c r="A5582" s="0" t="s">
        <v>15076</v>
      </c>
      <c r="B5582" s="0" t="s">
        <v>15077</v>
      </c>
      <c r="C5582" s="0" t="str">
        <f t="shared" si="87"/>
        <v>TRMalatya</v>
      </c>
    </row>
    <row r="5583">
      <c r="A5583" s="0" t="s">
        <v>15078</v>
      </c>
      <c r="B5583" s="0" t="s">
        <v>15079</v>
      </c>
      <c r="C5583" s="0" t="str">
        <f t="shared" si="87"/>
        <v>TRManisa</v>
      </c>
    </row>
    <row r="5584">
      <c r="A5584" s="0" t="s">
        <v>15080</v>
      </c>
      <c r="B5584" s="0" t="s">
        <v>15081</v>
      </c>
      <c r="C5584" s="0" t="str">
        <f t="shared" si="87"/>
        <v>TRKahramanmaraş</v>
      </c>
    </row>
    <row r="5585">
      <c r="A5585" s="0" t="s">
        <v>15082</v>
      </c>
      <c r="B5585" s="0" t="s">
        <v>15083</v>
      </c>
      <c r="C5585" s="0" t="str">
        <f t="shared" si="87"/>
        <v>TRMardin</v>
      </c>
    </row>
    <row r="5586">
      <c r="A5586" s="0" t="s">
        <v>15084</v>
      </c>
      <c r="B5586" s="0" t="s">
        <v>15085</v>
      </c>
      <c r="C5586" s="0" t="str">
        <f t="shared" si="87"/>
        <v>TRMuğla</v>
      </c>
    </row>
    <row r="5587">
      <c r="A5587" s="0" t="s">
        <v>15086</v>
      </c>
      <c r="B5587" s="0" t="s">
        <v>15087</v>
      </c>
      <c r="C5587" s="0" t="str">
        <f t="shared" si="87"/>
        <v>TRMuş</v>
      </c>
    </row>
    <row r="5588">
      <c r="A5588" s="0" t="s">
        <v>15088</v>
      </c>
      <c r="B5588" s="0" t="s">
        <v>15089</v>
      </c>
      <c r="C5588" s="0" t="str">
        <f t="shared" si="87"/>
        <v>TRNevşehir</v>
      </c>
    </row>
    <row r="5589">
      <c r="A5589" s="0" t="s">
        <v>15090</v>
      </c>
      <c r="B5589" s="0" t="s">
        <v>15091</v>
      </c>
      <c r="C5589" s="0" t="str">
        <f t="shared" si="87"/>
        <v>TRNiğde</v>
      </c>
    </row>
    <row r="5590">
      <c r="A5590" s="0" t="s">
        <v>15092</v>
      </c>
      <c r="B5590" s="0" t="s">
        <v>15093</v>
      </c>
      <c r="C5590" s="0" t="str">
        <f t="shared" si="87"/>
        <v>TROrdu</v>
      </c>
    </row>
    <row r="5591">
      <c r="A5591" s="0" t="s">
        <v>15094</v>
      </c>
      <c r="B5591" s="0" t="s">
        <v>15095</v>
      </c>
      <c r="C5591" s="0" t="str">
        <f t="shared" si="87"/>
        <v>TRRize</v>
      </c>
    </row>
    <row r="5592">
      <c r="A5592" s="0" t="s">
        <v>15096</v>
      </c>
      <c r="B5592" s="0" t="s">
        <v>15097</v>
      </c>
      <c r="C5592" s="0" t="str">
        <f t="shared" si="87"/>
        <v>TRSakarya</v>
      </c>
    </row>
    <row r="5593">
      <c r="A5593" s="0" t="s">
        <v>15098</v>
      </c>
      <c r="B5593" s="0" t="s">
        <v>15099</v>
      </c>
      <c r="C5593" s="0" t="str">
        <f t="shared" si="87"/>
        <v>TRSamsun</v>
      </c>
    </row>
    <row r="5594">
      <c r="A5594" s="0" t="s">
        <v>15100</v>
      </c>
      <c r="B5594" s="0" t="s">
        <v>15101</v>
      </c>
      <c r="C5594" s="0" t="str">
        <f t="shared" si="87"/>
        <v>TRSiirt</v>
      </c>
    </row>
    <row r="5595">
      <c r="A5595" s="0" t="s">
        <v>15102</v>
      </c>
      <c r="B5595" s="0" t="s">
        <v>15103</v>
      </c>
      <c r="C5595" s="0" t="str">
        <f t="shared" si="87"/>
        <v>TRSinop</v>
      </c>
    </row>
    <row r="5596">
      <c r="A5596" s="0" t="s">
        <v>15104</v>
      </c>
      <c r="B5596" s="0" t="s">
        <v>15105</v>
      </c>
      <c r="C5596" s="0" t="str">
        <f t="shared" si="87"/>
        <v>TRSivas</v>
      </c>
    </row>
    <row r="5597">
      <c r="A5597" s="0" t="s">
        <v>15106</v>
      </c>
      <c r="B5597" s="0" t="s">
        <v>15107</v>
      </c>
      <c r="C5597" s="0" t="str">
        <f t="shared" si="87"/>
        <v>TRTekirdağ</v>
      </c>
    </row>
    <row r="5598">
      <c r="A5598" s="0" t="s">
        <v>15108</v>
      </c>
      <c r="B5598" s="0" t="s">
        <v>15109</v>
      </c>
      <c r="C5598" s="0" t="str">
        <f t="shared" si="87"/>
        <v>TRTokat</v>
      </c>
    </row>
    <row r="5599">
      <c r="A5599" s="0" t="s">
        <v>15110</v>
      </c>
      <c r="B5599" s="0" t="s">
        <v>15111</v>
      </c>
      <c r="C5599" s="0" t="str">
        <f t="shared" si="87"/>
        <v>TRTrabzon</v>
      </c>
    </row>
    <row r="5600">
      <c r="A5600" s="0" t="s">
        <v>15112</v>
      </c>
      <c r="B5600" s="0" t="s">
        <v>15113</v>
      </c>
      <c r="C5600" s="0" t="str">
        <f t="shared" si="87"/>
        <v>TRTunceli</v>
      </c>
    </row>
    <row r="5601">
      <c r="A5601" s="0" t="s">
        <v>15114</v>
      </c>
      <c r="B5601" s="0" t="s">
        <v>15115</v>
      </c>
      <c r="C5601" s="0" t="str">
        <f t="shared" si="87"/>
        <v>TRŞanlıurfa</v>
      </c>
    </row>
    <row r="5602">
      <c r="A5602" s="0" t="s">
        <v>15116</v>
      </c>
      <c r="B5602" s="0" t="s">
        <v>15117</v>
      </c>
      <c r="C5602" s="0" t="str">
        <f t="shared" si="87"/>
        <v>TRUşak</v>
      </c>
    </row>
    <row r="5603">
      <c r="A5603" s="0" t="s">
        <v>15118</v>
      </c>
      <c r="B5603" s="0" t="s">
        <v>15119</v>
      </c>
      <c r="C5603" s="0" t="str">
        <f t="shared" si="87"/>
        <v>TRVan</v>
      </c>
    </row>
    <row r="5604">
      <c r="A5604" s="0" t="s">
        <v>15120</v>
      </c>
      <c r="B5604" s="0" t="s">
        <v>15121</v>
      </c>
      <c r="C5604" s="0" t="str">
        <f t="shared" si="87"/>
        <v>TRYozgat</v>
      </c>
    </row>
    <row r="5605">
      <c r="A5605" s="0" t="s">
        <v>15122</v>
      </c>
      <c r="B5605" s="0" t="s">
        <v>15123</v>
      </c>
      <c r="C5605" s="0" t="str">
        <f t="shared" si="87"/>
        <v>TRZonguldak</v>
      </c>
    </row>
    <row r="5606">
      <c r="A5606" s="0" t="s">
        <v>15124</v>
      </c>
      <c r="B5606" s="0" t="s">
        <v>15125</v>
      </c>
      <c r="C5606" s="0" t="str">
        <f t="shared" si="87"/>
        <v>TRAksaray</v>
      </c>
    </row>
    <row r="5607">
      <c r="A5607" s="0" t="s">
        <v>15126</v>
      </c>
      <c r="B5607" s="0" t="s">
        <v>15127</v>
      </c>
      <c r="C5607" s="0" t="str">
        <f t="shared" si="87"/>
        <v>TRBayburt</v>
      </c>
    </row>
    <row r="5608">
      <c r="A5608" s="0" t="s">
        <v>15128</v>
      </c>
      <c r="B5608" s="0" t="s">
        <v>15129</v>
      </c>
      <c r="C5608" s="0" t="str">
        <f t="shared" si="87"/>
        <v>TRKaraman</v>
      </c>
    </row>
    <row r="5609">
      <c r="A5609" s="0" t="s">
        <v>15130</v>
      </c>
      <c r="B5609" s="0" t="s">
        <v>15131</v>
      </c>
      <c r="C5609" s="0" t="str">
        <f t="shared" si="87"/>
        <v>TRKırıkkale</v>
      </c>
    </row>
    <row r="5610">
      <c r="A5610" s="0" t="s">
        <v>15132</v>
      </c>
      <c r="B5610" s="0" t="s">
        <v>15133</v>
      </c>
      <c r="C5610" s="0" t="str">
        <f t="shared" si="87"/>
        <v>TRBatman</v>
      </c>
    </row>
    <row r="5611">
      <c r="A5611" s="0" t="s">
        <v>15134</v>
      </c>
      <c r="B5611" s="0" t="s">
        <v>15135</v>
      </c>
      <c r="C5611" s="0" t="str">
        <f t="shared" si="87"/>
        <v>TRŞırnak</v>
      </c>
    </row>
    <row r="5612">
      <c r="A5612" s="0" t="s">
        <v>15136</v>
      </c>
      <c r="B5612" s="0" t="s">
        <v>15137</v>
      </c>
      <c r="C5612" s="0" t="str">
        <f t="shared" si="87"/>
        <v>TRBartın</v>
      </c>
    </row>
    <row r="5613">
      <c r="A5613" s="0" t="s">
        <v>15138</v>
      </c>
      <c r="B5613" s="0" t="s">
        <v>15139</v>
      </c>
      <c r="C5613" s="0" t="str">
        <f t="shared" si="87"/>
        <v>TRArdahan</v>
      </c>
    </row>
    <row r="5614">
      <c r="A5614" s="0" t="s">
        <v>15140</v>
      </c>
      <c r="B5614" s="0" t="s">
        <v>15141</v>
      </c>
      <c r="C5614" s="0" t="str">
        <f t="shared" si="87"/>
        <v>TRIğdır</v>
      </c>
    </row>
    <row r="5615">
      <c r="A5615" s="0" t="s">
        <v>15142</v>
      </c>
      <c r="B5615" s="0" t="s">
        <v>15143</v>
      </c>
      <c r="C5615" s="0" t="str">
        <f t="shared" si="87"/>
        <v>TRYalova</v>
      </c>
    </row>
    <row r="5616">
      <c r="A5616" s="0" t="s">
        <v>15144</v>
      </c>
      <c r="B5616" s="0" t="s">
        <v>15145</v>
      </c>
      <c r="C5616" s="0" t="str">
        <f t="shared" si="87"/>
        <v>TRKarabük</v>
      </c>
    </row>
    <row r="5617">
      <c r="A5617" s="0" t="s">
        <v>15146</v>
      </c>
      <c r="B5617" s="0" t="s">
        <v>15147</v>
      </c>
      <c r="C5617" s="0" t="str">
        <f t="shared" si="87"/>
        <v>TRKilis</v>
      </c>
    </row>
    <row r="5618">
      <c r="A5618" s="0" t="s">
        <v>15148</v>
      </c>
      <c r="B5618" s="0" t="s">
        <v>15149</v>
      </c>
      <c r="C5618" s="0" t="str">
        <f t="shared" si="87"/>
        <v>TROsmaniye</v>
      </c>
    </row>
    <row r="5619">
      <c r="A5619" s="0" t="s">
        <v>15150</v>
      </c>
      <c r="B5619" s="0" t="s">
        <v>15151</v>
      </c>
      <c r="C5619" s="0" t="str">
        <f t="shared" si="87"/>
        <v>TRDüzce</v>
      </c>
    </row>
    <row r="5620">
      <c r="A5620" s="0" t="s">
        <v>15152</v>
      </c>
      <c r="B5620" s="0" t="s">
        <v>15153</v>
      </c>
      <c r="C5620" s="0" t="str">
        <f t="shared" si="87"/>
        <v>TTArima</v>
      </c>
    </row>
    <row r="5621">
      <c r="A5621" s="0" t="s">
        <v>15154</v>
      </c>
      <c r="B5621" s="0" t="s">
        <v>15155</v>
      </c>
      <c r="C5621" s="0" t="str">
        <f t="shared" si="87"/>
        <v>TTChaguanas</v>
      </c>
    </row>
    <row r="5622">
      <c r="A5622" s="0" t="s">
        <v>15156</v>
      </c>
      <c r="B5622" s="0" t="s">
        <v>15157</v>
      </c>
      <c r="C5622" s="0" t="str">
        <f t="shared" si="87"/>
        <v>TTPort of Spain</v>
      </c>
    </row>
    <row r="5623">
      <c r="A5623" s="0" t="s">
        <v>15158</v>
      </c>
      <c r="B5623" s="0" t="s">
        <v>15159</v>
      </c>
      <c r="C5623" s="0" t="str">
        <f t="shared" si="87"/>
        <v>TTPoint Fortin</v>
      </c>
    </row>
    <row r="5624">
      <c r="A5624" s="0" t="s">
        <v>15160</v>
      </c>
      <c r="B5624" s="0" t="s">
        <v>15161</v>
      </c>
      <c r="C5624" s="0" t="str">
        <f t="shared" si="87"/>
        <v>TTSan Fernando</v>
      </c>
    </row>
    <row r="5625">
      <c r="A5625" s="0" t="s">
        <v>15162</v>
      </c>
      <c r="B5625" s="0" t="s">
        <v>15163</v>
      </c>
      <c r="C5625" s="0" t="str">
        <f t="shared" si="87"/>
        <v>TTCouva-Tabaquite-Talparo</v>
      </c>
    </row>
    <row r="5626">
      <c r="A5626" s="0" t="s">
        <v>15164</v>
      </c>
      <c r="B5626" s="0" t="s">
        <v>15165</v>
      </c>
      <c r="C5626" s="0" t="str">
        <f t="shared" si="87"/>
        <v>TTDiego Martin</v>
      </c>
    </row>
    <row r="5627">
      <c r="A5627" s="0" t="s">
        <v>15166</v>
      </c>
      <c r="B5627" s="0" t="s">
        <v>15167</v>
      </c>
      <c r="C5627" s="0" t="str">
        <f t="shared" si="87"/>
        <v>TTMayaro-Rio Claro</v>
      </c>
    </row>
    <row r="5628">
      <c r="A5628" s="0" t="s">
        <v>15168</v>
      </c>
      <c r="B5628" s="0" t="s">
        <v>15169</v>
      </c>
      <c r="C5628" s="0" t="str">
        <f t="shared" si="87"/>
        <v>TTPenal-Debe</v>
      </c>
    </row>
    <row r="5629">
      <c r="A5629" s="0" t="s">
        <v>15170</v>
      </c>
      <c r="B5629" s="0" t="s">
        <v>15171</v>
      </c>
      <c r="C5629" s="0" t="str">
        <f t="shared" si="87"/>
        <v>TTPrinces Town</v>
      </c>
    </row>
    <row r="5630">
      <c r="A5630" s="0" t="s">
        <v>15172</v>
      </c>
      <c r="B5630" s="0" t="s">
        <v>15173</v>
      </c>
      <c r="C5630" s="0" t="str">
        <f t="shared" si="87"/>
        <v>TTSangre Grande</v>
      </c>
    </row>
    <row r="5631">
      <c r="A5631" s="0" t="s">
        <v>15174</v>
      </c>
      <c r="B5631" s="0" t="s">
        <v>15175</v>
      </c>
      <c r="C5631" s="0" t="str">
        <f t="shared" si="87"/>
        <v>TTSiparia</v>
      </c>
    </row>
    <row r="5632">
      <c r="A5632" s="0" t="s">
        <v>15176</v>
      </c>
      <c r="B5632" s="0" t="s">
        <v>15177</v>
      </c>
      <c r="C5632" s="0" t="str">
        <f t="shared" si="87"/>
        <v>TTSan Juan-Laventille</v>
      </c>
    </row>
    <row r="5633">
      <c r="A5633" s="0" t="s">
        <v>15178</v>
      </c>
      <c r="B5633" s="0" t="s">
        <v>15179</v>
      </c>
      <c r="C5633" s="0" t="str">
        <f t="shared" si="87"/>
        <v>TTTunapuna-Piarco</v>
      </c>
    </row>
    <row r="5634">
      <c r="A5634" s="0" t="s">
        <v>15180</v>
      </c>
      <c r="B5634" s="0" t="s">
        <v>15181</v>
      </c>
      <c r="C5634" s="0" t="str">
        <f t="shared" si="87"/>
        <v>TTTobago</v>
      </c>
    </row>
    <row r="5635">
      <c r="A5635" s="0" t="s">
        <v>15182</v>
      </c>
      <c r="B5635" s="0" t="s">
        <v>15183</v>
      </c>
      <c r="C5635" s="0" t="str">
        <f ref="C5635:C5698" t="shared" si="88">LEFT(A5635,2)&amp;B5635</f>
        <v>TVNiutao</v>
      </c>
    </row>
    <row r="5636">
      <c r="A5636" s="0" t="s">
        <v>15184</v>
      </c>
      <c r="B5636" s="0" t="s">
        <v>15185</v>
      </c>
      <c r="C5636" s="0" t="str">
        <f t="shared" si="88"/>
        <v>TVNukufetau</v>
      </c>
    </row>
    <row r="5637">
      <c r="A5637" s="0" t="s">
        <v>15186</v>
      </c>
      <c r="B5637" s="0" t="s">
        <v>15187</v>
      </c>
      <c r="C5637" s="0" t="str">
        <f t="shared" si="88"/>
        <v>TVNukulaelae</v>
      </c>
    </row>
    <row r="5638">
      <c r="A5638" s="0" t="s">
        <v>15188</v>
      </c>
      <c r="B5638" s="0" t="s">
        <v>15189</v>
      </c>
      <c r="C5638" s="0" t="str">
        <f t="shared" si="88"/>
        <v>TVNanumea</v>
      </c>
    </row>
    <row r="5639">
      <c r="A5639" s="0" t="s">
        <v>15190</v>
      </c>
      <c r="B5639" s="0" t="s">
        <v>15191</v>
      </c>
      <c r="C5639" s="0" t="str">
        <f t="shared" si="88"/>
        <v>TVNanumaga</v>
      </c>
    </row>
    <row r="5640">
      <c r="A5640" s="0" t="s">
        <v>15192</v>
      </c>
      <c r="B5640" s="0" t="s">
        <v>15193</v>
      </c>
      <c r="C5640" s="0" t="str">
        <f t="shared" si="88"/>
        <v>TVNui</v>
      </c>
    </row>
    <row r="5641">
      <c r="A5641" s="0" t="s">
        <v>15194</v>
      </c>
      <c r="B5641" s="0" t="s">
        <v>15195</v>
      </c>
      <c r="C5641" s="0" t="str">
        <f t="shared" si="88"/>
        <v>TVVaitupu</v>
      </c>
    </row>
    <row r="5642">
      <c r="A5642" s="0" t="s">
        <v>15196</v>
      </c>
      <c r="B5642" s="0" t="s">
        <v>15197</v>
      </c>
      <c r="C5642" s="0" t="str">
        <f t="shared" si="88"/>
        <v>TVFunafuti</v>
      </c>
    </row>
    <row r="5643">
      <c r="A5643" s="0" t="s">
        <v>15198</v>
      </c>
      <c r="B5643" s="0" t="s">
        <v>15199</v>
      </c>
      <c r="C5643" s="0" t="str">
        <f t="shared" si="88"/>
        <v>TWChiayi</v>
      </c>
    </row>
    <row r="5644">
      <c r="A5644" s="0" t="s">
        <v>15200</v>
      </c>
      <c r="B5644" s="0" t="s">
        <v>15201</v>
      </c>
      <c r="C5644" s="0" t="str">
        <f t="shared" si="88"/>
        <v>TWHsinchu</v>
      </c>
    </row>
    <row r="5645">
      <c r="A5645" s="0" t="s">
        <v>15202</v>
      </c>
      <c r="B5645" s="0" t="s">
        <v>15203</v>
      </c>
      <c r="C5645" s="0" t="str">
        <f t="shared" si="88"/>
        <v>TWKeelung</v>
      </c>
    </row>
    <row r="5646">
      <c r="A5646" s="0" t="s">
        <v>15204</v>
      </c>
      <c r="B5646" s="0" t="s">
        <v>1292</v>
      </c>
      <c r="C5646" s="0" t="str">
        <f t="shared" si="88"/>
        <v>TWKaohsiung</v>
      </c>
    </row>
    <row r="5647">
      <c r="A5647" s="0" t="s">
        <v>15205</v>
      </c>
      <c r="B5647" s="0" t="s">
        <v>15206</v>
      </c>
      <c r="C5647" s="0" t="str">
        <f t="shared" si="88"/>
        <v>TWNew Taipei</v>
      </c>
    </row>
    <row r="5648">
      <c r="A5648" s="0" t="s">
        <v>15207</v>
      </c>
      <c r="B5648" s="0" t="s">
        <v>1550</v>
      </c>
      <c r="C5648" s="0" t="str">
        <f t="shared" si="88"/>
        <v>TWTaoyuan</v>
      </c>
    </row>
    <row r="5649">
      <c r="A5649" s="0" t="s">
        <v>15208</v>
      </c>
      <c r="B5649" s="0" t="s">
        <v>1553</v>
      </c>
      <c r="C5649" s="0" t="str">
        <f t="shared" si="88"/>
        <v>TWTainan</v>
      </c>
    </row>
    <row r="5650">
      <c r="A5650" s="0" t="s">
        <v>15209</v>
      </c>
      <c r="B5650" s="0" t="s">
        <v>15210</v>
      </c>
      <c r="C5650" s="0" t="str">
        <f t="shared" si="88"/>
        <v>TWTaipei</v>
      </c>
    </row>
    <row r="5651">
      <c r="A5651" s="0" t="s">
        <v>15211</v>
      </c>
      <c r="B5651" s="0" t="s">
        <v>15212</v>
      </c>
      <c r="C5651" s="0" t="str">
        <f t="shared" si="88"/>
        <v>TWTaichung</v>
      </c>
    </row>
    <row r="5652">
      <c r="A5652" s="0" t="s">
        <v>15213</v>
      </c>
      <c r="B5652" s="0" t="s">
        <v>15214</v>
      </c>
      <c r="C5652" s="0" t="str">
        <f t="shared" si="88"/>
        <v>TWChanghua</v>
      </c>
    </row>
    <row r="5653">
      <c r="A5653" s="0" t="s">
        <v>15215</v>
      </c>
      <c r="B5653" s="0" t="s">
        <v>15199</v>
      </c>
      <c r="C5653" s="0" t="str">
        <f t="shared" si="88"/>
        <v>TWChiayi</v>
      </c>
    </row>
    <row r="5654">
      <c r="A5654" s="0" t="s">
        <v>15216</v>
      </c>
      <c r="B5654" s="0" t="s">
        <v>15201</v>
      </c>
      <c r="C5654" s="0" t="str">
        <f t="shared" si="88"/>
        <v>TWHsinchu</v>
      </c>
    </row>
    <row r="5655">
      <c r="A5655" s="0" t="s">
        <v>15217</v>
      </c>
      <c r="B5655" s="0" t="s">
        <v>15218</v>
      </c>
      <c r="C5655" s="0" t="str">
        <f t="shared" si="88"/>
        <v>TWHualien</v>
      </c>
    </row>
    <row r="5656">
      <c r="A5656" s="0" t="s">
        <v>15219</v>
      </c>
      <c r="B5656" s="0" t="s">
        <v>1947</v>
      </c>
      <c r="C5656" s="0" t="str">
        <f t="shared" si="88"/>
        <v>TWYilan</v>
      </c>
    </row>
    <row r="5657">
      <c r="A5657" s="0" t="s">
        <v>15220</v>
      </c>
      <c r="B5657" s="0" t="s">
        <v>15221</v>
      </c>
      <c r="C5657" s="0" t="str">
        <f t="shared" si="88"/>
        <v>TWKinmen</v>
      </c>
    </row>
    <row r="5658">
      <c r="A5658" s="0" t="s">
        <v>15222</v>
      </c>
      <c r="B5658" s="0" t="s">
        <v>15223</v>
      </c>
      <c r="C5658" s="0" t="str">
        <f t="shared" si="88"/>
        <v>TWLienchiang</v>
      </c>
    </row>
    <row r="5659">
      <c r="A5659" s="0" t="s">
        <v>15224</v>
      </c>
      <c r="B5659" s="0" t="s">
        <v>15225</v>
      </c>
      <c r="C5659" s="0" t="str">
        <f t="shared" si="88"/>
        <v>TWMiaoli</v>
      </c>
    </row>
    <row r="5660">
      <c r="A5660" s="0" t="s">
        <v>15226</v>
      </c>
      <c r="B5660" s="0" t="s">
        <v>15227</v>
      </c>
      <c r="C5660" s="0" t="str">
        <f t="shared" si="88"/>
        <v>TWNantou</v>
      </c>
    </row>
    <row r="5661">
      <c r="A5661" s="0" t="s">
        <v>15228</v>
      </c>
      <c r="B5661" s="0" t="s">
        <v>15229</v>
      </c>
      <c r="C5661" s="0" t="str">
        <f t="shared" si="88"/>
        <v>TWPenghu</v>
      </c>
    </row>
    <row r="5662">
      <c r="A5662" s="0" t="s">
        <v>15230</v>
      </c>
      <c r="B5662" s="0" t="s">
        <v>1945</v>
      </c>
      <c r="C5662" s="0" t="str">
        <f t="shared" si="88"/>
        <v>TWPingtung</v>
      </c>
    </row>
    <row r="5663">
      <c r="A5663" s="0" t="s">
        <v>15231</v>
      </c>
      <c r="B5663" s="0" t="s">
        <v>15232</v>
      </c>
      <c r="C5663" s="0" t="str">
        <f t="shared" si="88"/>
        <v>TWTaitung</v>
      </c>
    </row>
    <row r="5664">
      <c r="A5664" s="0" t="s">
        <v>15233</v>
      </c>
      <c r="B5664" s="0" t="s">
        <v>15234</v>
      </c>
      <c r="C5664" s="0" t="str">
        <f t="shared" si="88"/>
        <v>TWYunlin</v>
      </c>
    </row>
    <row r="5665">
      <c r="A5665" s="0" t="s">
        <v>15235</v>
      </c>
      <c r="B5665" s="0" t="s">
        <v>15236</v>
      </c>
      <c r="C5665" s="0" t="str">
        <f t="shared" si="88"/>
        <v>TZArusha</v>
      </c>
    </row>
    <row r="5666">
      <c r="A5666" s="0" t="s">
        <v>15237</v>
      </c>
      <c r="B5666" s="0" t="s">
        <v>15238</v>
      </c>
      <c r="C5666" s="0" t="str">
        <f t="shared" si="88"/>
        <v>TZDar es Salaam</v>
      </c>
    </row>
    <row r="5667">
      <c r="A5667" s="0" t="s">
        <v>15239</v>
      </c>
      <c r="B5667" s="0" t="s">
        <v>15240</v>
      </c>
      <c r="C5667" s="0" t="str">
        <f t="shared" si="88"/>
        <v>TZDodoma</v>
      </c>
    </row>
    <row r="5668">
      <c r="A5668" s="0" t="s">
        <v>15241</v>
      </c>
      <c r="B5668" s="0" t="s">
        <v>15242</v>
      </c>
      <c r="C5668" s="0" t="str">
        <f t="shared" si="88"/>
        <v>TZIringa</v>
      </c>
    </row>
    <row r="5669">
      <c r="A5669" s="0" t="s">
        <v>15243</v>
      </c>
      <c r="B5669" s="0" t="s">
        <v>15244</v>
      </c>
      <c r="C5669" s="0" t="str">
        <f t="shared" si="88"/>
        <v>TZKagera</v>
      </c>
    </row>
    <row r="5670">
      <c r="A5670" s="0" t="s">
        <v>15245</v>
      </c>
      <c r="B5670" s="0" t="s">
        <v>15246</v>
      </c>
      <c r="C5670" s="0" t="str">
        <f t="shared" si="88"/>
        <v>TZPemba North</v>
      </c>
    </row>
    <row r="5671">
      <c r="A5671" s="0" t="s">
        <v>15245</v>
      </c>
      <c r="B5671" s="0" t="s">
        <v>15247</v>
      </c>
      <c r="C5671" s="0" t="str">
        <f t="shared" si="88"/>
        <v>TZKaskazini Pemba</v>
      </c>
    </row>
    <row r="5672">
      <c r="A5672" s="0" t="s">
        <v>15248</v>
      </c>
      <c r="B5672" s="0" t="s">
        <v>15249</v>
      </c>
      <c r="C5672" s="0" t="str">
        <f t="shared" si="88"/>
        <v>TZZanzibar North</v>
      </c>
    </row>
    <row r="5673">
      <c r="A5673" s="0" t="s">
        <v>15248</v>
      </c>
      <c r="B5673" s="0" t="s">
        <v>15250</v>
      </c>
      <c r="C5673" s="0" t="str">
        <f t="shared" si="88"/>
        <v>TZKaskazini Unguja</v>
      </c>
    </row>
    <row r="5674">
      <c r="A5674" s="0" t="s">
        <v>15251</v>
      </c>
      <c r="B5674" s="0" t="s">
        <v>15252</v>
      </c>
      <c r="C5674" s="0" t="str">
        <f t="shared" si="88"/>
        <v>TZKigoma</v>
      </c>
    </row>
    <row r="5675">
      <c r="A5675" s="0" t="s">
        <v>15253</v>
      </c>
      <c r="B5675" s="0" t="s">
        <v>15254</v>
      </c>
      <c r="C5675" s="0" t="str">
        <f t="shared" si="88"/>
        <v>TZKilimanjaro</v>
      </c>
    </row>
    <row r="5676">
      <c r="A5676" s="0" t="s">
        <v>15255</v>
      </c>
      <c r="B5676" s="0" t="s">
        <v>15256</v>
      </c>
      <c r="C5676" s="0" t="str">
        <f t="shared" si="88"/>
        <v>TZPemba South</v>
      </c>
    </row>
    <row r="5677">
      <c r="A5677" s="0" t="s">
        <v>15255</v>
      </c>
      <c r="B5677" s="0" t="s">
        <v>15257</v>
      </c>
      <c r="C5677" s="0" t="str">
        <f t="shared" si="88"/>
        <v>TZKusini Pemba</v>
      </c>
    </row>
    <row r="5678">
      <c r="A5678" s="0" t="s">
        <v>15258</v>
      </c>
      <c r="B5678" s="0" t="s">
        <v>15259</v>
      </c>
      <c r="C5678" s="0" t="str">
        <f t="shared" si="88"/>
        <v>TZZanzibar South</v>
      </c>
    </row>
    <row r="5679">
      <c r="A5679" s="0" t="s">
        <v>15258</v>
      </c>
      <c r="B5679" s="0" t="s">
        <v>15260</v>
      </c>
      <c r="C5679" s="0" t="str">
        <f t="shared" si="88"/>
        <v>TZKusini Unguja</v>
      </c>
    </row>
    <row r="5680">
      <c r="A5680" s="0" t="s">
        <v>15261</v>
      </c>
      <c r="B5680" s="0" t="s">
        <v>15262</v>
      </c>
      <c r="C5680" s="0" t="str">
        <f t="shared" si="88"/>
        <v>TZLindi</v>
      </c>
    </row>
    <row r="5681">
      <c r="A5681" s="0" t="s">
        <v>15263</v>
      </c>
      <c r="B5681" s="0" t="s">
        <v>15264</v>
      </c>
      <c r="C5681" s="0" t="str">
        <f t="shared" si="88"/>
        <v>TZMara</v>
      </c>
    </row>
    <row r="5682">
      <c r="A5682" s="0" t="s">
        <v>15265</v>
      </c>
      <c r="B5682" s="0" t="s">
        <v>15266</v>
      </c>
      <c r="C5682" s="0" t="str">
        <f t="shared" si="88"/>
        <v>TZMbeya</v>
      </c>
    </row>
    <row r="5683">
      <c r="A5683" s="0" t="s">
        <v>15267</v>
      </c>
      <c r="B5683" s="0" t="s">
        <v>15268</v>
      </c>
      <c r="C5683" s="0" t="str">
        <f t="shared" si="88"/>
        <v>TZZanzibar West</v>
      </c>
    </row>
    <row r="5684">
      <c r="A5684" s="0" t="s">
        <v>15267</v>
      </c>
      <c r="B5684" s="0" t="s">
        <v>15269</v>
      </c>
      <c r="C5684" s="0" t="str">
        <f t="shared" si="88"/>
        <v>TZMjini Magharibi</v>
      </c>
    </row>
    <row r="5685">
      <c r="A5685" s="0" t="s">
        <v>15270</v>
      </c>
      <c r="B5685" s="0" t="s">
        <v>15271</v>
      </c>
      <c r="C5685" s="0" t="str">
        <f t="shared" si="88"/>
        <v>TZMorogoro</v>
      </c>
    </row>
    <row r="5686">
      <c r="A5686" s="0" t="s">
        <v>15272</v>
      </c>
      <c r="B5686" s="0" t="s">
        <v>15273</v>
      </c>
      <c r="C5686" s="0" t="str">
        <f t="shared" si="88"/>
        <v>TZMtwara</v>
      </c>
    </row>
    <row r="5687">
      <c r="A5687" s="0" t="s">
        <v>15274</v>
      </c>
      <c r="B5687" s="0" t="s">
        <v>12289</v>
      </c>
      <c r="C5687" s="0" t="str">
        <f t="shared" si="88"/>
        <v>TZMwanza</v>
      </c>
    </row>
    <row r="5688">
      <c r="A5688" s="0" t="s">
        <v>15275</v>
      </c>
      <c r="B5688" s="0" t="s">
        <v>15276</v>
      </c>
      <c r="C5688" s="0" t="str">
        <f t="shared" si="88"/>
        <v>TZCoast</v>
      </c>
    </row>
    <row r="5689">
      <c r="A5689" s="0" t="s">
        <v>15275</v>
      </c>
      <c r="B5689" s="0" t="s">
        <v>15277</v>
      </c>
      <c r="C5689" s="0" t="str">
        <f t="shared" si="88"/>
        <v>TZPwani</v>
      </c>
    </row>
    <row r="5690">
      <c r="A5690" s="0" t="s">
        <v>15278</v>
      </c>
      <c r="B5690" s="0" t="s">
        <v>15279</v>
      </c>
      <c r="C5690" s="0" t="str">
        <f t="shared" si="88"/>
        <v>TZRukwa</v>
      </c>
    </row>
    <row r="5691">
      <c r="A5691" s="0" t="s">
        <v>15280</v>
      </c>
      <c r="B5691" s="0" t="s">
        <v>15281</v>
      </c>
      <c r="C5691" s="0" t="str">
        <f t="shared" si="88"/>
        <v>TZRuvuma</v>
      </c>
    </row>
    <row r="5692">
      <c r="A5692" s="0" t="s">
        <v>15282</v>
      </c>
      <c r="B5692" s="0" t="s">
        <v>15283</v>
      </c>
      <c r="C5692" s="0" t="str">
        <f t="shared" si="88"/>
        <v>TZShinyanga</v>
      </c>
    </row>
    <row r="5693">
      <c r="A5693" s="0" t="s">
        <v>15284</v>
      </c>
      <c r="B5693" s="0" t="s">
        <v>15285</v>
      </c>
      <c r="C5693" s="0" t="str">
        <f t="shared" si="88"/>
        <v>TZSingida</v>
      </c>
    </row>
    <row r="5694">
      <c r="A5694" s="0" t="s">
        <v>15286</v>
      </c>
      <c r="B5694" s="0" t="s">
        <v>15287</v>
      </c>
      <c r="C5694" s="0" t="str">
        <f t="shared" si="88"/>
        <v>TZTabora</v>
      </c>
    </row>
    <row r="5695">
      <c r="A5695" s="0" t="s">
        <v>15288</v>
      </c>
      <c r="B5695" s="0" t="s">
        <v>15289</v>
      </c>
      <c r="C5695" s="0" t="str">
        <f t="shared" si="88"/>
        <v>TZTanga</v>
      </c>
    </row>
    <row r="5696">
      <c r="A5696" s="0" t="s">
        <v>15290</v>
      </c>
      <c r="B5696" s="0" t="s">
        <v>15291</v>
      </c>
      <c r="C5696" s="0" t="str">
        <f t="shared" si="88"/>
        <v>TZManyara</v>
      </c>
    </row>
    <row r="5697">
      <c r="A5697" s="0" t="s">
        <v>15292</v>
      </c>
      <c r="B5697" s="0" t="s">
        <v>1315</v>
      </c>
      <c r="C5697" s="0" t="str">
        <f t="shared" si="88"/>
        <v>TZGeita</v>
      </c>
    </row>
    <row r="5698">
      <c r="A5698" s="0" t="s">
        <v>15293</v>
      </c>
      <c r="B5698" s="0" t="s">
        <v>15294</v>
      </c>
      <c r="C5698" s="0" t="str">
        <f t="shared" si="88"/>
        <v>TZKatavi</v>
      </c>
    </row>
    <row r="5699">
      <c r="A5699" s="0" t="s">
        <v>15295</v>
      </c>
      <c r="B5699" s="0" t="s">
        <v>15296</v>
      </c>
      <c r="C5699" s="0" t="str">
        <f ref="C5699:C5762" t="shared" si="89">LEFT(A5699,2)&amp;B5699</f>
        <v>TZNjombe</v>
      </c>
    </row>
    <row r="5700">
      <c r="A5700" s="0" t="s">
        <v>15297</v>
      </c>
      <c r="B5700" s="0" t="s">
        <v>15298</v>
      </c>
      <c r="C5700" s="0" t="str">
        <f t="shared" si="89"/>
        <v>TZSimiyu</v>
      </c>
    </row>
    <row r="5701">
      <c r="A5701" s="0" t="s">
        <v>15299</v>
      </c>
      <c r="B5701" s="0" t="s">
        <v>15300</v>
      </c>
      <c r="C5701" s="0" t="str">
        <f t="shared" si="89"/>
        <v>TZSongwe</v>
      </c>
    </row>
    <row r="5702">
      <c r="A5702" s="0" t="s">
        <v>15299</v>
      </c>
      <c r="B5702" s="0" t="s">
        <v>15300</v>
      </c>
      <c r="C5702" s="0" t="str">
        <f t="shared" si="89"/>
        <v>TZSongwe</v>
      </c>
    </row>
    <row r="5703">
      <c r="A5703" s="0" t="s">
        <v>15301</v>
      </c>
      <c r="B5703" s="0" t="s">
        <v>15302</v>
      </c>
      <c r="C5703" s="0" t="str">
        <f t="shared" si="89"/>
        <v>UAKyiv</v>
      </c>
    </row>
    <row r="5704">
      <c r="A5704" s="0" t="s">
        <v>15303</v>
      </c>
      <c r="B5704" s="0" t="s">
        <v>15304</v>
      </c>
      <c r="C5704" s="0" t="str">
        <f t="shared" si="89"/>
        <v>UASevastopol</v>
      </c>
    </row>
    <row r="5705">
      <c r="A5705" s="0" t="s">
        <v>15305</v>
      </c>
      <c r="B5705" s="0" t="s">
        <v>15306</v>
      </c>
      <c r="C5705" s="0" t="str">
        <f t="shared" si="89"/>
        <v>UAVinnytska oblast</v>
      </c>
    </row>
    <row r="5706">
      <c r="A5706" s="0" t="s">
        <v>15307</v>
      </c>
      <c r="B5706" s="0" t="s">
        <v>15308</v>
      </c>
      <c r="C5706" s="0" t="str">
        <f t="shared" si="89"/>
        <v>UAVolynska oblast</v>
      </c>
    </row>
    <row r="5707">
      <c r="A5707" s="0" t="s">
        <v>15309</v>
      </c>
      <c r="B5707" s="0" t="s">
        <v>15310</v>
      </c>
      <c r="C5707" s="0" t="str">
        <f t="shared" si="89"/>
        <v>UALuhanska oblast</v>
      </c>
    </row>
    <row r="5708">
      <c r="A5708" s="0" t="s">
        <v>15311</v>
      </c>
      <c r="B5708" s="0" t="s">
        <v>15312</v>
      </c>
      <c r="C5708" s="0" t="str">
        <f t="shared" si="89"/>
        <v>UADnipropetrovska oblast</v>
      </c>
    </row>
    <row r="5709">
      <c r="A5709" s="0" t="s">
        <v>15313</v>
      </c>
      <c r="B5709" s="0" t="s">
        <v>15314</v>
      </c>
      <c r="C5709" s="0" t="str">
        <f t="shared" si="89"/>
        <v>UADonetska oblast</v>
      </c>
    </row>
    <row r="5710">
      <c r="A5710" s="0" t="s">
        <v>15315</v>
      </c>
      <c r="B5710" s="0" t="s">
        <v>15316</v>
      </c>
      <c r="C5710" s="0" t="str">
        <f t="shared" si="89"/>
        <v>UAZhytomyrska oblast</v>
      </c>
    </row>
    <row r="5711">
      <c r="A5711" s="0" t="s">
        <v>15317</v>
      </c>
      <c r="B5711" s="0" t="s">
        <v>15318</v>
      </c>
      <c r="C5711" s="0" t="str">
        <f t="shared" si="89"/>
        <v>UAZakarpatska oblast</v>
      </c>
    </row>
    <row r="5712">
      <c r="A5712" s="0" t="s">
        <v>15319</v>
      </c>
      <c r="B5712" s="0" t="s">
        <v>15320</v>
      </c>
      <c r="C5712" s="0" t="str">
        <f t="shared" si="89"/>
        <v>UAZaporizka oblast</v>
      </c>
    </row>
    <row r="5713">
      <c r="A5713" s="0" t="s">
        <v>15321</v>
      </c>
      <c r="B5713" s="0" t="s">
        <v>15322</v>
      </c>
      <c r="C5713" s="0" t="str">
        <f t="shared" si="89"/>
        <v>UAIvano-Frankivska oblast</v>
      </c>
    </row>
    <row r="5714">
      <c r="A5714" s="0" t="s">
        <v>15323</v>
      </c>
      <c r="B5714" s="0" t="s">
        <v>15324</v>
      </c>
      <c r="C5714" s="0" t="str">
        <f t="shared" si="89"/>
        <v>UAKyivska oblast</v>
      </c>
    </row>
    <row r="5715">
      <c r="A5715" s="0" t="s">
        <v>15325</v>
      </c>
      <c r="B5715" s="0" t="s">
        <v>15326</v>
      </c>
      <c r="C5715" s="0" t="str">
        <f t="shared" si="89"/>
        <v>UAKirovohradska oblast</v>
      </c>
    </row>
    <row r="5716">
      <c r="A5716" s="0" t="s">
        <v>15327</v>
      </c>
      <c r="B5716" s="0" t="s">
        <v>15328</v>
      </c>
      <c r="C5716" s="0" t="str">
        <f t="shared" si="89"/>
        <v>UALvivska oblast</v>
      </c>
    </row>
    <row r="5717">
      <c r="A5717" s="0" t="s">
        <v>15329</v>
      </c>
      <c r="B5717" s="0" t="s">
        <v>15330</v>
      </c>
      <c r="C5717" s="0" t="str">
        <f t="shared" si="89"/>
        <v>UAMykolaivska oblast</v>
      </c>
    </row>
    <row r="5718">
      <c r="A5718" s="0" t="s">
        <v>15331</v>
      </c>
      <c r="B5718" s="0" t="s">
        <v>15332</v>
      </c>
      <c r="C5718" s="0" t="str">
        <f t="shared" si="89"/>
        <v>UAOdeska oblast</v>
      </c>
    </row>
    <row r="5719">
      <c r="A5719" s="0" t="s">
        <v>15333</v>
      </c>
      <c r="B5719" s="0" t="s">
        <v>15334</v>
      </c>
      <c r="C5719" s="0" t="str">
        <f t="shared" si="89"/>
        <v>UAPoltavska oblast</v>
      </c>
    </row>
    <row r="5720">
      <c r="A5720" s="0" t="s">
        <v>15335</v>
      </c>
      <c r="B5720" s="0" t="s">
        <v>15336</v>
      </c>
      <c r="C5720" s="0" t="str">
        <f t="shared" si="89"/>
        <v>UARivnenska oblast</v>
      </c>
    </row>
    <row r="5721">
      <c r="A5721" s="0" t="s">
        <v>15337</v>
      </c>
      <c r="B5721" s="0" t="s">
        <v>15338</v>
      </c>
      <c r="C5721" s="0" t="str">
        <f t="shared" si="89"/>
        <v>UASumska oblast</v>
      </c>
    </row>
    <row r="5722">
      <c r="A5722" s="0" t="s">
        <v>15339</v>
      </c>
      <c r="B5722" s="0" t="s">
        <v>15340</v>
      </c>
      <c r="C5722" s="0" t="str">
        <f t="shared" si="89"/>
        <v>UATernopilska oblast</v>
      </c>
    </row>
    <row r="5723">
      <c r="A5723" s="0" t="s">
        <v>15341</v>
      </c>
      <c r="B5723" s="0" t="s">
        <v>15342</v>
      </c>
      <c r="C5723" s="0" t="str">
        <f t="shared" si="89"/>
        <v>UAKharkivska oblast</v>
      </c>
    </row>
    <row r="5724">
      <c r="A5724" s="0" t="s">
        <v>15343</v>
      </c>
      <c r="B5724" s="0" t="s">
        <v>15344</v>
      </c>
      <c r="C5724" s="0" t="str">
        <f t="shared" si="89"/>
        <v>UAKhersonska oblast</v>
      </c>
    </row>
    <row r="5725">
      <c r="A5725" s="0" t="s">
        <v>15345</v>
      </c>
      <c r="B5725" s="0" t="s">
        <v>15346</v>
      </c>
      <c r="C5725" s="0" t="str">
        <f t="shared" si="89"/>
        <v>UAKhmelnytska oblast</v>
      </c>
    </row>
    <row r="5726">
      <c r="A5726" s="0" t="s">
        <v>15347</v>
      </c>
      <c r="B5726" s="0" t="s">
        <v>15348</v>
      </c>
      <c r="C5726" s="0" t="str">
        <f t="shared" si="89"/>
        <v>UACherkaska oblast</v>
      </c>
    </row>
    <row r="5727">
      <c r="A5727" s="0" t="s">
        <v>15349</v>
      </c>
      <c r="B5727" s="0" t="s">
        <v>15350</v>
      </c>
      <c r="C5727" s="0" t="str">
        <f t="shared" si="89"/>
        <v>UAChernihivska oblast</v>
      </c>
    </row>
    <row r="5728">
      <c r="A5728" s="0" t="s">
        <v>15351</v>
      </c>
      <c r="B5728" s="0" t="s">
        <v>15352</v>
      </c>
      <c r="C5728" s="0" t="str">
        <f t="shared" si="89"/>
        <v>UAChernivetska oblast</v>
      </c>
    </row>
    <row r="5729">
      <c r="A5729" s="0" t="s">
        <v>15353</v>
      </c>
      <c r="B5729" s="0" t="s">
        <v>15354</v>
      </c>
      <c r="C5729" s="0" t="str">
        <f t="shared" si="89"/>
        <v>UAAvtonomna Respublika Krym</v>
      </c>
    </row>
    <row r="5730">
      <c r="A5730" s="0" t="s">
        <v>15355</v>
      </c>
      <c r="B5730" s="0" t="s">
        <v>6649</v>
      </c>
      <c r="C5730" s="0" t="str">
        <f t="shared" si="89"/>
        <v>UGCentral</v>
      </c>
    </row>
    <row r="5731">
      <c r="A5731" s="0" t="s">
        <v>15356</v>
      </c>
      <c r="B5731" s="0" t="s">
        <v>15357</v>
      </c>
      <c r="C5731" s="0" t="str">
        <f t="shared" si="89"/>
        <v>UGKalangala</v>
      </c>
    </row>
    <row r="5732">
      <c r="A5732" s="0" t="s">
        <v>15358</v>
      </c>
      <c r="B5732" s="0" t="s">
        <v>15359</v>
      </c>
      <c r="C5732" s="0" t="str">
        <f t="shared" si="89"/>
        <v>UGKiboga</v>
      </c>
    </row>
    <row r="5733">
      <c r="A5733" s="0" t="s">
        <v>15360</v>
      </c>
      <c r="B5733" s="0" t="s">
        <v>15361</v>
      </c>
      <c r="C5733" s="0" t="str">
        <f t="shared" si="89"/>
        <v>UGLuwero</v>
      </c>
    </row>
    <row r="5734">
      <c r="A5734" s="0" t="s">
        <v>15362</v>
      </c>
      <c r="B5734" s="0" t="s">
        <v>15363</v>
      </c>
      <c r="C5734" s="0" t="str">
        <f t="shared" si="89"/>
        <v>UGMasaka</v>
      </c>
    </row>
    <row r="5735">
      <c r="A5735" s="0" t="s">
        <v>15364</v>
      </c>
      <c r="B5735" s="0" t="s">
        <v>15365</v>
      </c>
      <c r="C5735" s="0" t="str">
        <f t="shared" si="89"/>
        <v>UGMpigi</v>
      </c>
    </row>
    <row r="5736">
      <c r="A5736" s="0" t="s">
        <v>15366</v>
      </c>
      <c r="B5736" s="0" t="s">
        <v>15367</v>
      </c>
      <c r="C5736" s="0" t="str">
        <f t="shared" si="89"/>
        <v>UGMubende</v>
      </c>
    </row>
    <row r="5737">
      <c r="A5737" s="0" t="s">
        <v>15368</v>
      </c>
      <c r="B5737" s="0" t="s">
        <v>15369</v>
      </c>
      <c r="C5737" s="0" t="str">
        <f t="shared" si="89"/>
        <v>UGMukono</v>
      </c>
    </row>
    <row r="5738">
      <c r="A5738" s="0" t="s">
        <v>15370</v>
      </c>
      <c r="B5738" s="0" t="s">
        <v>15371</v>
      </c>
      <c r="C5738" s="0" t="str">
        <f t="shared" si="89"/>
        <v>UGNakasongola</v>
      </c>
    </row>
    <row r="5739">
      <c r="A5739" s="0" t="s">
        <v>15372</v>
      </c>
      <c r="B5739" s="0" t="s">
        <v>15373</v>
      </c>
      <c r="C5739" s="0" t="str">
        <f t="shared" si="89"/>
        <v>UGRakai</v>
      </c>
    </row>
    <row r="5740">
      <c r="A5740" s="0" t="s">
        <v>15374</v>
      </c>
      <c r="B5740" s="0" t="s">
        <v>15375</v>
      </c>
      <c r="C5740" s="0" t="str">
        <f t="shared" si="89"/>
        <v>UGSembabule</v>
      </c>
    </row>
    <row r="5741">
      <c r="A5741" s="0" t="s">
        <v>15376</v>
      </c>
      <c r="B5741" s="0" t="s">
        <v>15377</v>
      </c>
      <c r="C5741" s="0" t="str">
        <f t="shared" si="89"/>
        <v>UGKayunga</v>
      </c>
    </row>
    <row r="5742">
      <c r="A5742" s="0" t="s">
        <v>15378</v>
      </c>
      <c r="B5742" s="0" t="s">
        <v>1158</v>
      </c>
      <c r="C5742" s="0" t="str">
        <f t="shared" si="89"/>
        <v>UGWakiso</v>
      </c>
    </row>
    <row r="5743">
      <c r="A5743" s="0" t="s">
        <v>15379</v>
      </c>
      <c r="B5743" s="0" t="s">
        <v>15380</v>
      </c>
      <c r="C5743" s="0" t="str">
        <f t="shared" si="89"/>
        <v>UGLyantonde</v>
      </c>
    </row>
    <row r="5744">
      <c r="A5744" s="0" t="s">
        <v>15381</v>
      </c>
      <c r="B5744" s="0" t="s">
        <v>15382</v>
      </c>
      <c r="C5744" s="0" t="str">
        <f t="shared" si="89"/>
        <v>UGMityana</v>
      </c>
    </row>
    <row r="5745">
      <c r="A5745" s="0" t="s">
        <v>15383</v>
      </c>
      <c r="B5745" s="0" t="s">
        <v>15384</v>
      </c>
      <c r="C5745" s="0" t="str">
        <f t="shared" si="89"/>
        <v>UGNakaseke</v>
      </c>
    </row>
    <row r="5746">
      <c r="A5746" s="0" t="s">
        <v>15385</v>
      </c>
      <c r="B5746" s="0" t="s">
        <v>15386</v>
      </c>
      <c r="C5746" s="0" t="str">
        <f t="shared" si="89"/>
        <v>UGBuikwe</v>
      </c>
    </row>
    <row r="5747">
      <c r="A5747" s="0" t="s">
        <v>15387</v>
      </c>
      <c r="B5747" s="0" t="s">
        <v>15388</v>
      </c>
      <c r="C5747" s="0" t="str">
        <f t="shared" si="89"/>
        <v>UGBukomansibi</v>
      </c>
    </row>
    <row r="5748">
      <c r="A5748" s="0" t="s">
        <v>15389</v>
      </c>
      <c r="B5748" s="0" t="s">
        <v>15390</v>
      </c>
      <c r="C5748" s="0" t="str">
        <f t="shared" si="89"/>
        <v>UGButambala</v>
      </c>
    </row>
    <row r="5749">
      <c r="A5749" s="0" t="s">
        <v>15391</v>
      </c>
      <c r="B5749" s="0" t="s">
        <v>15392</v>
      </c>
      <c r="C5749" s="0" t="str">
        <f t="shared" si="89"/>
        <v>UGBuvuma</v>
      </c>
    </row>
    <row r="5750">
      <c r="A5750" s="0" t="s">
        <v>15393</v>
      </c>
      <c r="B5750" s="0" t="s">
        <v>15394</v>
      </c>
      <c r="C5750" s="0" t="str">
        <f t="shared" si="89"/>
        <v>UGGomba</v>
      </c>
    </row>
    <row r="5751">
      <c r="A5751" s="0" t="s">
        <v>15395</v>
      </c>
      <c r="B5751" s="0" t="s">
        <v>15396</v>
      </c>
      <c r="C5751" s="0" t="str">
        <f t="shared" si="89"/>
        <v>UGKalungu</v>
      </c>
    </row>
    <row r="5752">
      <c r="A5752" s="0" t="s">
        <v>15397</v>
      </c>
      <c r="B5752" s="0" t="s">
        <v>15398</v>
      </c>
      <c r="C5752" s="0" t="str">
        <f t="shared" si="89"/>
        <v>UGKyankwanzi</v>
      </c>
    </row>
    <row r="5753">
      <c r="A5753" s="0" t="s">
        <v>15399</v>
      </c>
      <c r="B5753" s="0" t="s">
        <v>15400</v>
      </c>
      <c r="C5753" s="0" t="str">
        <f t="shared" si="89"/>
        <v>UGLwengo</v>
      </c>
    </row>
    <row r="5754">
      <c r="A5754" s="0" t="s">
        <v>15401</v>
      </c>
      <c r="B5754" s="0" t="s">
        <v>15402</v>
      </c>
      <c r="C5754" s="0" t="str">
        <f t="shared" si="89"/>
        <v>UGKyotera</v>
      </c>
    </row>
    <row r="5755">
      <c r="A5755" s="0" t="s">
        <v>15403</v>
      </c>
      <c r="B5755" s="0" t="s">
        <v>15404</v>
      </c>
      <c r="C5755" s="0" t="str">
        <f t="shared" si="89"/>
        <v>UGKasanda</v>
      </c>
    </row>
    <row r="5756">
      <c r="A5756" s="0" t="s">
        <v>15405</v>
      </c>
      <c r="B5756" s="0" t="s">
        <v>15406</v>
      </c>
      <c r="C5756" s="0" t="str">
        <f t="shared" si="89"/>
        <v>UGKampala</v>
      </c>
    </row>
    <row r="5757">
      <c r="A5757" s="0" t="s">
        <v>15407</v>
      </c>
      <c r="B5757" s="0" t="s">
        <v>1664</v>
      </c>
      <c r="C5757" s="0" t="str">
        <f t="shared" si="89"/>
        <v>UGEastern</v>
      </c>
    </row>
    <row r="5758">
      <c r="A5758" s="0" t="s">
        <v>15408</v>
      </c>
      <c r="B5758" s="0" t="s">
        <v>15409</v>
      </c>
      <c r="C5758" s="0" t="str">
        <f t="shared" si="89"/>
        <v>UGBugiri</v>
      </c>
    </row>
    <row r="5759">
      <c r="A5759" s="0" t="s">
        <v>15410</v>
      </c>
      <c r="B5759" s="0" t="s">
        <v>10173</v>
      </c>
      <c r="C5759" s="0" t="str">
        <f t="shared" si="89"/>
        <v>UGBusia</v>
      </c>
    </row>
    <row r="5760">
      <c r="A5760" s="0" t="s">
        <v>15411</v>
      </c>
      <c r="B5760" s="0" t="s">
        <v>15412</v>
      </c>
      <c r="C5760" s="0" t="str">
        <f t="shared" si="89"/>
        <v>UGIganga</v>
      </c>
    </row>
    <row r="5761">
      <c r="A5761" s="0" t="s">
        <v>15413</v>
      </c>
      <c r="B5761" s="0" t="s">
        <v>15414</v>
      </c>
      <c r="C5761" s="0" t="str">
        <f t="shared" si="89"/>
        <v>UGJinja</v>
      </c>
    </row>
    <row r="5762">
      <c r="A5762" s="0" t="s">
        <v>15415</v>
      </c>
      <c r="B5762" s="0" t="s">
        <v>15416</v>
      </c>
      <c r="C5762" s="0" t="str">
        <f t="shared" si="89"/>
        <v>UGKamuli</v>
      </c>
    </row>
    <row r="5763">
      <c r="A5763" s="0" t="s">
        <v>15417</v>
      </c>
      <c r="B5763" s="0" t="s">
        <v>15418</v>
      </c>
      <c r="C5763" s="0" t="str">
        <f ref="C5763:C5826" t="shared" si="90">LEFT(A5763,2)&amp;B5763</f>
        <v>UGKapchorwa</v>
      </c>
    </row>
    <row r="5764">
      <c r="A5764" s="0" t="s">
        <v>15419</v>
      </c>
      <c r="B5764" s="0" t="s">
        <v>15420</v>
      </c>
      <c r="C5764" s="0" t="str">
        <f t="shared" si="90"/>
        <v>UGKatakwi</v>
      </c>
    </row>
    <row r="5765">
      <c r="A5765" s="0" t="s">
        <v>15421</v>
      </c>
      <c r="B5765" s="0" t="s">
        <v>15422</v>
      </c>
      <c r="C5765" s="0" t="str">
        <f t="shared" si="90"/>
        <v>UGKumi</v>
      </c>
    </row>
    <row r="5766">
      <c r="A5766" s="0" t="s">
        <v>15423</v>
      </c>
      <c r="B5766" s="0" t="s">
        <v>15424</v>
      </c>
      <c r="C5766" s="0" t="str">
        <f t="shared" si="90"/>
        <v>UGMbale</v>
      </c>
    </row>
    <row r="5767">
      <c r="A5767" s="0" t="s">
        <v>15425</v>
      </c>
      <c r="B5767" s="0" t="s">
        <v>15426</v>
      </c>
      <c r="C5767" s="0" t="str">
        <f t="shared" si="90"/>
        <v>UGPallisa</v>
      </c>
    </row>
    <row r="5768">
      <c r="A5768" s="0" t="s">
        <v>15427</v>
      </c>
      <c r="B5768" s="0" t="s">
        <v>15428</v>
      </c>
      <c r="C5768" s="0" t="str">
        <f t="shared" si="90"/>
        <v>UGSoroti</v>
      </c>
    </row>
    <row r="5769">
      <c r="A5769" s="0" t="s">
        <v>15429</v>
      </c>
      <c r="B5769" s="0" t="s">
        <v>15430</v>
      </c>
      <c r="C5769" s="0" t="str">
        <f t="shared" si="90"/>
        <v>UGTororo</v>
      </c>
    </row>
    <row r="5770">
      <c r="A5770" s="0" t="s">
        <v>15431</v>
      </c>
      <c r="B5770" s="0" t="s">
        <v>15432</v>
      </c>
      <c r="C5770" s="0" t="str">
        <f t="shared" si="90"/>
        <v>UGKaberamaido</v>
      </c>
    </row>
    <row r="5771">
      <c r="A5771" s="0" t="s">
        <v>15433</v>
      </c>
      <c r="B5771" s="0" t="s">
        <v>15434</v>
      </c>
      <c r="C5771" s="0" t="str">
        <f t="shared" si="90"/>
        <v>UGMayuge</v>
      </c>
    </row>
    <row r="5772">
      <c r="A5772" s="0" t="s">
        <v>15435</v>
      </c>
      <c r="B5772" s="0" t="s">
        <v>15436</v>
      </c>
      <c r="C5772" s="0" t="str">
        <f t="shared" si="90"/>
        <v>UGSironko</v>
      </c>
    </row>
    <row r="5773">
      <c r="A5773" s="0" t="s">
        <v>15437</v>
      </c>
      <c r="B5773" s="0" t="s">
        <v>15438</v>
      </c>
      <c r="C5773" s="0" t="str">
        <f t="shared" si="90"/>
        <v>UGAmuria</v>
      </c>
    </row>
    <row r="5774">
      <c r="A5774" s="0" t="s">
        <v>15439</v>
      </c>
      <c r="B5774" s="0" t="s">
        <v>15440</v>
      </c>
      <c r="C5774" s="0" t="str">
        <f t="shared" si="90"/>
        <v>UGBudaka</v>
      </c>
    </row>
    <row r="5775">
      <c r="A5775" s="0" t="s">
        <v>15441</v>
      </c>
      <c r="B5775" s="0" t="s">
        <v>15442</v>
      </c>
      <c r="C5775" s="0" t="str">
        <f t="shared" si="90"/>
        <v>UGBududa</v>
      </c>
    </row>
    <row r="5776">
      <c r="A5776" s="0" t="s">
        <v>15443</v>
      </c>
      <c r="B5776" s="0" t="s">
        <v>15444</v>
      </c>
      <c r="C5776" s="0" t="str">
        <f t="shared" si="90"/>
        <v>UGBukedea</v>
      </c>
    </row>
    <row r="5777">
      <c r="A5777" s="0" t="s">
        <v>15445</v>
      </c>
      <c r="B5777" s="0" t="s">
        <v>15446</v>
      </c>
      <c r="C5777" s="0" t="str">
        <f t="shared" si="90"/>
        <v>UGBukwa</v>
      </c>
    </row>
    <row r="5778">
      <c r="A5778" s="0" t="s">
        <v>15447</v>
      </c>
      <c r="B5778" s="0" t="s">
        <v>15448</v>
      </c>
      <c r="C5778" s="0" t="str">
        <f t="shared" si="90"/>
        <v>UGButaleja</v>
      </c>
    </row>
    <row r="5779">
      <c r="A5779" s="0" t="s">
        <v>15449</v>
      </c>
      <c r="B5779" s="0" t="s">
        <v>15450</v>
      </c>
      <c r="C5779" s="0" t="str">
        <f t="shared" si="90"/>
        <v>UGKaliro</v>
      </c>
    </row>
    <row r="5780">
      <c r="A5780" s="0" t="s">
        <v>15451</v>
      </c>
      <c r="B5780" s="0" t="s">
        <v>15452</v>
      </c>
      <c r="C5780" s="0" t="str">
        <f t="shared" si="90"/>
        <v>UGManafwa</v>
      </c>
    </row>
    <row r="5781">
      <c r="A5781" s="0" t="s">
        <v>15453</v>
      </c>
      <c r="B5781" s="0" t="s">
        <v>15454</v>
      </c>
      <c r="C5781" s="0" t="str">
        <f t="shared" si="90"/>
        <v>UGNamutumba</v>
      </c>
    </row>
    <row r="5782">
      <c r="A5782" s="0" t="s">
        <v>15455</v>
      </c>
      <c r="B5782" s="0" t="s">
        <v>15456</v>
      </c>
      <c r="C5782" s="0" t="str">
        <f t="shared" si="90"/>
        <v>UGBulambuli</v>
      </c>
    </row>
    <row r="5783">
      <c r="A5783" s="0" t="s">
        <v>15457</v>
      </c>
      <c r="B5783" s="0" t="s">
        <v>15458</v>
      </c>
      <c r="C5783" s="0" t="str">
        <f t="shared" si="90"/>
        <v>UGBuyende</v>
      </c>
    </row>
    <row r="5784">
      <c r="A5784" s="0" t="s">
        <v>15459</v>
      </c>
      <c r="B5784" s="0" t="s">
        <v>15460</v>
      </c>
      <c r="C5784" s="0" t="str">
        <f t="shared" si="90"/>
        <v>UGKibuku</v>
      </c>
    </row>
    <row r="5785">
      <c r="A5785" s="0" t="s">
        <v>15461</v>
      </c>
      <c r="B5785" s="0" t="s">
        <v>15462</v>
      </c>
      <c r="C5785" s="0" t="str">
        <f t="shared" si="90"/>
        <v>UGKween</v>
      </c>
    </row>
    <row r="5786">
      <c r="A5786" s="0" t="s">
        <v>15463</v>
      </c>
      <c r="B5786" s="0" t="s">
        <v>15464</v>
      </c>
      <c r="C5786" s="0" t="str">
        <f t="shared" si="90"/>
        <v>UGLuuka</v>
      </c>
    </row>
    <row r="5787">
      <c r="A5787" s="0" t="s">
        <v>15465</v>
      </c>
      <c r="B5787" s="0" t="s">
        <v>15466</v>
      </c>
      <c r="C5787" s="0" t="str">
        <f t="shared" si="90"/>
        <v>UGNamayingo</v>
      </c>
    </row>
    <row r="5788">
      <c r="A5788" s="0" t="s">
        <v>15467</v>
      </c>
      <c r="B5788" s="0" t="s">
        <v>15468</v>
      </c>
      <c r="C5788" s="0" t="str">
        <f t="shared" si="90"/>
        <v>UGNgora</v>
      </c>
    </row>
    <row r="5789">
      <c r="A5789" s="0" t="s">
        <v>15469</v>
      </c>
      <c r="B5789" s="0" t="s">
        <v>15470</v>
      </c>
      <c r="C5789" s="0" t="str">
        <f t="shared" si="90"/>
        <v>UGSerere</v>
      </c>
    </row>
    <row r="5790">
      <c r="A5790" s="0" t="s">
        <v>15471</v>
      </c>
      <c r="B5790" s="0" t="s">
        <v>15472</v>
      </c>
      <c r="C5790" s="0" t="str">
        <f t="shared" si="90"/>
        <v>UGButebo</v>
      </c>
    </row>
    <row r="5791">
      <c r="A5791" s="0" t="s">
        <v>15473</v>
      </c>
      <c r="B5791" s="0" t="s">
        <v>15474</v>
      </c>
      <c r="C5791" s="0" t="str">
        <f t="shared" si="90"/>
        <v>UGNamisindwa</v>
      </c>
    </row>
    <row r="5792">
      <c r="A5792" s="0" t="s">
        <v>15475</v>
      </c>
      <c r="B5792" s="0" t="s">
        <v>15476</v>
      </c>
      <c r="C5792" s="0" t="str">
        <f t="shared" si="90"/>
        <v>UGBugweri</v>
      </c>
    </row>
    <row r="5793">
      <c r="A5793" s="0" t="s">
        <v>15477</v>
      </c>
      <c r="B5793" s="0" t="s">
        <v>15478</v>
      </c>
      <c r="C5793" s="0" t="str">
        <f t="shared" si="90"/>
        <v>UGKapelebyong</v>
      </c>
    </row>
    <row r="5794">
      <c r="A5794" s="0" t="s">
        <v>15479</v>
      </c>
      <c r="B5794" s="0" t="s">
        <v>8212</v>
      </c>
      <c r="C5794" s="0" t="str">
        <f t="shared" si="90"/>
        <v>UGNorthern</v>
      </c>
    </row>
    <row r="5795">
      <c r="A5795" s="0" t="s">
        <v>15480</v>
      </c>
      <c r="B5795" s="0" t="s">
        <v>15481</v>
      </c>
      <c r="C5795" s="0" t="str">
        <f t="shared" si="90"/>
        <v>UGAdjumani</v>
      </c>
    </row>
    <row r="5796">
      <c r="A5796" s="0" t="s">
        <v>15482</v>
      </c>
      <c r="B5796" s="0" t="s">
        <v>15483</v>
      </c>
      <c r="C5796" s="0" t="str">
        <f t="shared" si="90"/>
        <v>UGApac</v>
      </c>
    </row>
    <row r="5797">
      <c r="A5797" s="0" t="s">
        <v>15484</v>
      </c>
      <c r="B5797" s="0" t="s">
        <v>15485</v>
      </c>
      <c r="C5797" s="0" t="str">
        <f t="shared" si="90"/>
        <v>UGArua</v>
      </c>
    </row>
    <row r="5798">
      <c r="A5798" s="0" t="s">
        <v>15486</v>
      </c>
      <c r="B5798" s="0" t="s">
        <v>15487</v>
      </c>
      <c r="C5798" s="0" t="str">
        <f t="shared" si="90"/>
        <v>UGGulu</v>
      </c>
    </row>
    <row r="5799">
      <c r="A5799" s="0" t="s">
        <v>15488</v>
      </c>
      <c r="B5799" s="0" t="s">
        <v>15489</v>
      </c>
      <c r="C5799" s="0" t="str">
        <f t="shared" si="90"/>
        <v>UGKitgum</v>
      </c>
    </row>
    <row r="5800">
      <c r="A5800" s="0" t="s">
        <v>15490</v>
      </c>
      <c r="B5800" s="0" t="s">
        <v>15491</v>
      </c>
      <c r="C5800" s="0" t="str">
        <f t="shared" si="90"/>
        <v>UGKotido</v>
      </c>
    </row>
    <row r="5801">
      <c r="A5801" s="0" t="s">
        <v>15492</v>
      </c>
      <c r="B5801" s="0" t="s">
        <v>15493</v>
      </c>
      <c r="C5801" s="0" t="str">
        <f t="shared" si="90"/>
        <v>UGLira</v>
      </c>
    </row>
    <row r="5802">
      <c r="A5802" s="0" t="s">
        <v>15494</v>
      </c>
      <c r="B5802" s="0" t="s">
        <v>15495</v>
      </c>
      <c r="C5802" s="0" t="str">
        <f t="shared" si="90"/>
        <v>UGMoroto</v>
      </c>
    </row>
    <row r="5803">
      <c r="A5803" s="0" t="s">
        <v>15496</v>
      </c>
      <c r="B5803" s="0" t="s">
        <v>15497</v>
      </c>
      <c r="C5803" s="0" t="str">
        <f t="shared" si="90"/>
        <v>UGMoyo</v>
      </c>
    </row>
    <row r="5804">
      <c r="A5804" s="0" t="s">
        <v>15498</v>
      </c>
      <c r="B5804" s="0" t="s">
        <v>15499</v>
      </c>
      <c r="C5804" s="0" t="str">
        <f t="shared" si="90"/>
        <v>UGNebbi</v>
      </c>
    </row>
    <row r="5805">
      <c r="A5805" s="0" t="s">
        <v>15500</v>
      </c>
      <c r="B5805" s="0" t="s">
        <v>15501</v>
      </c>
      <c r="C5805" s="0" t="str">
        <f t="shared" si="90"/>
        <v>UGNakapiripirit</v>
      </c>
    </row>
    <row r="5806">
      <c r="A5806" s="0" t="s">
        <v>15502</v>
      </c>
      <c r="B5806" s="0" t="s">
        <v>15503</v>
      </c>
      <c r="C5806" s="0" t="str">
        <f t="shared" si="90"/>
        <v>UGPader</v>
      </c>
    </row>
    <row r="5807">
      <c r="A5807" s="0" t="s">
        <v>15504</v>
      </c>
      <c r="B5807" s="0" t="s">
        <v>15505</v>
      </c>
      <c r="C5807" s="0" t="str">
        <f t="shared" si="90"/>
        <v>UGYumbe</v>
      </c>
    </row>
    <row r="5808">
      <c r="A5808" s="0" t="s">
        <v>15506</v>
      </c>
      <c r="B5808" s="0" t="s">
        <v>15507</v>
      </c>
      <c r="C5808" s="0" t="str">
        <f t="shared" si="90"/>
        <v>UGAbim</v>
      </c>
    </row>
    <row r="5809">
      <c r="A5809" s="0" t="s">
        <v>15508</v>
      </c>
      <c r="B5809" s="0" t="s">
        <v>15509</v>
      </c>
      <c r="C5809" s="0" t="str">
        <f t="shared" si="90"/>
        <v>UGAmolatar</v>
      </c>
    </row>
    <row r="5810">
      <c r="A5810" s="0" t="s">
        <v>15510</v>
      </c>
      <c r="B5810" s="0" t="s">
        <v>15511</v>
      </c>
      <c r="C5810" s="0" t="str">
        <f t="shared" si="90"/>
        <v>UGAmuru</v>
      </c>
    </row>
    <row r="5811">
      <c r="A5811" s="0" t="s">
        <v>15512</v>
      </c>
      <c r="B5811" s="0" t="s">
        <v>15513</v>
      </c>
      <c r="C5811" s="0" t="str">
        <f t="shared" si="90"/>
        <v>UGDokolo</v>
      </c>
    </row>
    <row r="5812">
      <c r="A5812" s="0" t="s">
        <v>15514</v>
      </c>
      <c r="B5812" s="0" t="s">
        <v>15515</v>
      </c>
      <c r="C5812" s="0" t="str">
        <f t="shared" si="90"/>
        <v>UGKaabong</v>
      </c>
    </row>
    <row r="5813">
      <c r="A5813" s="0" t="s">
        <v>15516</v>
      </c>
      <c r="B5813" s="0" t="s">
        <v>15517</v>
      </c>
      <c r="C5813" s="0" t="str">
        <f t="shared" si="90"/>
        <v>UGKoboko</v>
      </c>
    </row>
    <row r="5814">
      <c r="A5814" s="0" t="s">
        <v>15518</v>
      </c>
      <c r="B5814" s="0" t="s">
        <v>15519</v>
      </c>
      <c r="C5814" s="0" t="str">
        <f t="shared" si="90"/>
        <v>UGMaracha</v>
      </c>
    </row>
    <row r="5815">
      <c r="A5815" s="0" t="s">
        <v>15520</v>
      </c>
      <c r="B5815" s="0" t="s">
        <v>15521</v>
      </c>
      <c r="C5815" s="0" t="str">
        <f t="shared" si="90"/>
        <v>UGOyam</v>
      </c>
    </row>
    <row r="5816">
      <c r="A5816" s="0" t="s">
        <v>15522</v>
      </c>
      <c r="B5816" s="0" t="s">
        <v>15523</v>
      </c>
      <c r="C5816" s="0" t="str">
        <f t="shared" si="90"/>
        <v>UGAgago</v>
      </c>
    </row>
    <row r="5817">
      <c r="A5817" s="0" t="s">
        <v>15524</v>
      </c>
      <c r="B5817" s="0" t="s">
        <v>15525</v>
      </c>
      <c r="C5817" s="0" t="str">
        <f t="shared" si="90"/>
        <v>UGAlebtong</v>
      </c>
    </row>
    <row r="5818">
      <c r="A5818" s="0" t="s">
        <v>15526</v>
      </c>
      <c r="B5818" s="0" t="s">
        <v>15527</v>
      </c>
      <c r="C5818" s="0" t="str">
        <f t="shared" si="90"/>
        <v>UGAmudat</v>
      </c>
    </row>
    <row r="5819">
      <c r="A5819" s="0" t="s">
        <v>15528</v>
      </c>
      <c r="B5819" s="0" t="s">
        <v>15529</v>
      </c>
      <c r="C5819" s="0" t="str">
        <f t="shared" si="90"/>
        <v>UGKole</v>
      </c>
    </row>
    <row r="5820">
      <c r="A5820" s="0" t="s">
        <v>15530</v>
      </c>
      <c r="B5820" s="0" t="s">
        <v>15531</v>
      </c>
      <c r="C5820" s="0" t="str">
        <f t="shared" si="90"/>
        <v>UGLamwo</v>
      </c>
    </row>
    <row r="5821">
      <c r="A5821" s="0" t="s">
        <v>15532</v>
      </c>
      <c r="B5821" s="0" t="s">
        <v>15533</v>
      </c>
      <c r="C5821" s="0" t="str">
        <f t="shared" si="90"/>
        <v>UGNapak</v>
      </c>
    </row>
    <row r="5822">
      <c r="A5822" s="0" t="s">
        <v>15534</v>
      </c>
      <c r="B5822" s="0" t="s">
        <v>15535</v>
      </c>
      <c r="C5822" s="0" t="str">
        <f t="shared" si="90"/>
        <v>UGNwoya</v>
      </c>
    </row>
    <row r="5823">
      <c r="A5823" s="0" t="s">
        <v>15536</v>
      </c>
      <c r="B5823" s="0" t="s">
        <v>15537</v>
      </c>
      <c r="C5823" s="0" t="str">
        <f t="shared" si="90"/>
        <v>UGOtuke</v>
      </c>
    </row>
    <row r="5824">
      <c r="A5824" s="0" t="s">
        <v>15538</v>
      </c>
      <c r="B5824" s="0" t="s">
        <v>15539</v>
      </c>
      <c r="C5824" s="0" t="str">
        <f t="shared" si="90"/>
        <v>UGZombo</v>
      </c>
    </row>
    <row r="5825">
      <c r="A5825" s="0" t="s">
        <v>15540</v>
      </c>
      <c r="B5825" s="0" t="s">
        <v>15541</v>
      </c>
      <c r="C5825" s="0" t="str">
        <f t="shared" si="90"/>
        <v>UGOmoro</v>
      </c>
    </row>
    <row r="5826">
      <c r="A5826" s="0" t="s">
        <v>15542</v>
      </c>
      <c r="B5826" s="0" t="s">
        <v>15543</v>
      </c>
      <c r="C5826" s="0" t="str">
        <f t="shared" si="90"/>
        <v>UGPakwach</v>
      </c>
    </row>
    <row r="5827">
      <c r="A5827" s="0" t="s">
        <v>15544</v>
      </c>
      <c r="B5827" s="0" t="s">
        <v>15545</v>
      </c>
      <c r="C5827" s="0" t="str">
        <f ref="C5827:C5890" t="shared" si="91">LEFT(A5827,2)&amp;B5827</f>
        <v>UGKwania</v>
      </c>
    </row>
    <row r="5828">
      <c r="A5828" s="0" t="s">
        <v>15546</v>
      </c>
      <c r="B5828" s="0" t="s">
        <v>15547</v>
      </c>
      <c r="C5828" s="0" t="str">
        <f t="shared" si="91"/>
        <v>UGNabilatuk</v>
      </c>
    </row>
    <row r="5829">
      <c r="A5829" s="0" t="s">
        <v>15548</v>
      </c>
      <c r="B5829" s="0" t="s">
        <v>1884</v>
      </c>
      <c r="C5829" s="0" t="str">
        <f t="shared" si="91"/>
        <v>UGWestern</v>
      </c>
    </row>
    <row r="5830">
      <c r="A5830" s="0" t="s">
        <v>15549</v>
      </c>
      <c r="B5830" s="0" t="s">
        <v>15550</v>
      </c>
      <c r="C5830" s="0" t="str">
        <f t="shared" si="91"/>
        <v>UGBundibugyo</v>
      </c>
    </row>
    <row r="5831">
      <c r="A5831" s="0" t="s">
        <v>15551</v>
      </c>
      <c r="B5831" s="0" t="s">
        <v>15552</v>
      </c>
      <c r="C5831" s="0" t="str">
        <f t="shared" si="91"/>
        <v>UGBushenyi</v>
      </c>
    </row>
    <row r="5832">
      <c r="A5832" s="0" t="s">
        <v>15553</v>
      </c>
      <c r="B5832" s="0" t="s">
        <v>15554</v>
      </c>
      <c r="C5832" s="0" t="str">
        <f t="shared" si="91"/>
        <v>UGHoima</v>
      </c>
    </row>
    <row r="5833">
      <c r="A5833" s="0" t="s">
        <v>15555</v>
      </c>
      <c r="B5833" s="0" t="s">
        <v>15556</v>
      </c>
      <c r="C5833" s="0" t="str">
        <f t="shared" si="91"/>
        <v>UGKabale</v>
      </c>
    </row>
    <row r="5834">
      <c r="A5834" s="0" t="s">
        <v>15557</v>
      </c>
      <c r="B5834" s="0" t="s">
        <v>15558</v>
      </c>
      <c r="C5834" s="0" t="str">
        <f t="shared" si="91"/>
        <v>UGKabarole</v>
      </c>
    </row>
    <row r="5835">
      <c r="A5835" s="0" t="s">
        <v>15559</v>
      </c>
      <c r="B5835" s="0" t="s">
        <v>15560</v>
      </c>
      <c r="C5835" s="0" t="str">
        <f t="shared" si="91"/>
        <v>UGKasese</v>
      </c>
    </row>
    <row r="5836">
      <c r="A5836" s="0" t="s">
        <v>15561</v>
      </c>
      <c r="B5836" s="0" t="s">
        <v>15562</v>
      </c>
      <c r="C5836" s="0" t="str">
        <f t="shared" si="91"/>
        <v>UGKibaale</v>
      </c>
    </row>
    <row r="5837">
      <c r="A5837" s="0" t="s">
        <v>15563</v>
      </c>
      <c r="B5837" s="0" t="s">
        <v>15564</v>
      </c>
      <c r="C5837" s="0" t="str">
        <f t="shared" si="91"/>
        <v>UGKisoro</v>
      </c>
    </row>
    <row r="5838">
      <c r="A5838" s="0" t="s">
        <v>15565</v>
      </c>
      <c r="B5838" s="0" t="s">
        <v>15566</v>
      </c>
      <c r="C5838" s="0" t="str">
        <f t="shared" si="91"/>
        <v>UGMasindi</v>
      </c>
    </row>
    <row r="5839">
      <c r="A5839" s="0" t="s">
        <v>15567</v>
      </c>
      <c r="B5839" s="0" t="s">
        <v>1883</v>
      </c>
      <c r="C5839" s="0" t="str">
        <f t="shared" si="91"/>
        <v>UGMbarara</v>
      </c>
    </row>
    <row r="5840">
      <c r="A5840" s="0" t="s">
        <v>15568</v>
      </c>
      <c r="B5840" s="0" t="s">
        <v>15569</v>
      </c>
      <c r="C5840" s="0" t="str">
        <f t="shared" si="91"/>
        <v>UGNtungamo</v>
      </c>
    </row>
    <row r="5841">
      <c r="A5841" s="0" t="s">
        <v>15570</v>
      </c>
      <c r="B5841" s="0" t="s">
        <v>15571</v>
      </c>
      <c r="C5841" s="0" t="str">
        <f t="shared" si="91"/>
        <v>UGRukungiri</v>
      </c>
    </row>
    <row r="5842">
      <c r="A5842" s="0" t="s">
        <v>15572</v>
      </c>
      <c r="B5842" s="0" t="s">
        <v>15573</v>
      </c>
      <c r="C5842" s="0" t="str">
        <f t="shared" si="91"/>
        <v>UGKamwenge</v>
      </c>
    </row>
    <row r="5843">
      <c r="A5843" s="0" t="s">
        <v>15574</v>
      </c>
      <c r="B5843" s="0" t="s">
        <v>15575</v>
      </c>
      <c r="C5843" s="0" t="str">
        <f t="shared" si="91"/>
        <v>UGKanungu</v>
      </c>
    </row>
    <row r="5844">
      <c r="A5844" s="0" t="s">
        <v>15576</v>
      </c>
      <c r="B5844" s="0" t="s">
        <v>15577</v>
      </c>
      <c r="C5844" s="0" t="str">
        <f t="shared" si="91"/>
        <v>UGKyenjojo</v>
      </c>
    </row>
    <row r="5845">
      <c r="A5845" s="0" t="s">
        <v>15578</v>
      </c>
      <c r="B5845" s="0" t="s">
        <v>15579</v>
      </c>
      <c r="C5845" s="0" t="str">
        <f t="shared" si="91"/>
        <v>UGBuliisa</v>
      </c>
    </row>
    <row r="5846">
      <c r="A5846" s="0" t="s">
        <v>15580</v>
      </c>
      <c r="B5846" s="0" t="s">
        <v>15581</v>
      </c>
      <c r="C5846" s="0" t="str">
        <f t="shared" si="91"/>
        <v>UGIbanda</v>
      </c>
    </row>
    <row r="5847">
      <c r="A5847" s="0" t="s">
        <v>15582</v>
      </c>
      <c r="B5847" s="0" t="s">
        <v>15583</v>
      </c>
      <c r="C5847" s="0" t="str">
        <f t="shared" si="91"/>
        <v>UGIsingiro</v>
      </c>
    </row>
    <row r="5848">
      <c r="A5848" s="0" t="s">
        <v>15584</v>
      </c>
      <c r="B5848" s="0" t="s">
        <v>15585</v>
      </c>
      <c r="C5848" s="0" t="str">
        <f t="shared" si="91"/>
        <v>UGKiruhura</v>
      </c>
    </row>
    <row r="5849">
      <c r="A5849" s="0" t="s">
        <v>15586</v>
      </c>
      <c r="B5849" s="0" t="s">
        <v>15587</v>
      </c>
      <c r="C5849" s="0" t="str">
        <f t="shared" si="91"/>
        <v>UGBuhweju</v>
      </c>
    </row>
    <row r="5850">
      <c r="A5850" s="0" t="s">
        <v>15588</v>
      </c>
      <c r="B5850" s="0" t="s">
        <v>15589</v>
      </c>
      <c r="C5850" s="0" t="str">
        <f t="shared" si="91"/>
        <v>UGKiryandongo</v>
      </c>
    </row>
    <row r="5851">
      <c r="A5851" s="0" t="s">
        <v>15590</v>
      </c>
      <c r="B5851" s="0" t="s">
        <v>15591</v>
      </c>
      <c r="C5851" s="0" t="str">
        <f t="shared" si="91"/>
        <v>UGKyegegwa</v>
      </c>
    </row>
    <row r="5852">
      <c r="A5852" s="0" t="s">
        <v>15592</v>
      </c>
      <c r="B5852" s="0" t="s">
        <v>15593</v>
      </c>
      <c r="C5852" s="0" t="str">
        <f t="shared" si="91"/>
        <v>UGMitooma</v>
      </c>
    </row>
    <row r="5853">
      <c r="A5853" s="0" t="s">
        <v>15594</v>
      </c>
      <c r="B5853" s="0" t="s">
        <v>15595</v>
      </c>
      <c r="C5853" s="0" t="str">
        <f t="shared" si="91"/>
        <v>UGNtoroko</v>
      </c>
    </row>
    <row r="5854">
      <c r="A5854" s="0" t="s">
        <v>15596</v>
      </c>
      <c r="B5854" s="0" t="s">
        <v>15597</v>
      </c>
      <c r="C5854" s="0" t="str">
        <f t="shared" si="91"/>
        <v>UGRubirizi</v>
      </c>
    </row>
    <row r="5855">
      <c r="A5855" s="0" t="s">
        <v>15598</v>
      </c>
      <c r="B5855" s="0" t="s">
        <v>15599</v>
      </c>
      <c r="C5855" s="0" t="str">
        <f t="shared" si="91"/>
        <v>UGSheema</v>
      </c>
    </row>
    <row r="5856">
      <c r="A5856" s="0" t="s">
        <v>15600</v>
      </c>
      <c r="B5856" s="0" t="s">
        <v>15601</v>
      </c>
      <c r="C5856" s="0" t="str">
        <f t="shared" si="91"/>
        <v>UGKagadi</v>
      </c>
    </row>
    <row r="5857">
      <c r="A5857" s="0" t="s">
        <v>15602</v>
      </c>
      <c r="B5857" s="0" t="s">
        <v>15603</v>
      </c>
      <c r="C5857" s="0" t="str">
        <f t="shared" si="91"/>
        <v>UGKakumiro</v>
      </c>
    </row>
    <row r="5858">
      <c r="A5858" s="0" t="s">
        <v>15604</v>
      </c>
      <c r="B5858" s="0" t="s">
        <v>15605</v>
      </c>
      <c r="C5858" s="0" t="str">
        <f t="shared" si="91"/>
        <v>UGRubanda</v>
      </c>
    </row>
    <row r="5859">
      <c r="A5859" s="0" t="s">
        <v>15606</v>
      </c>
      <c r="B5859" s="0" t="s">
        <v>15607</v>
      </c>
      <c r="C5859" s="0" t="str">
        <f t="shared" si="91"/>
        <v>UGBunyangabu</v>
      </c>
    </row>
    <row r="5860">
      <c r="A5860" s="0" t="s">
        <v>15608</v>
      </c>
      <c r="B5860" s="0" t="s">
        <v>15609</v>
      </c>
      <c r="C5860" s="0" t="str">
        <f t="shared" si="91"/>
        <v>UGRukiga</v>
      </c>
    </row>
    <row r="5861">
      <c r="A5861" s="0" t="s">
        <v>15610</v>
      </c>
      <c r="B5861" s="0" t="s">
        <v>15611</v>
      </c>
      <c r="C5861" s="0" t="str">
        <f t="shared" si="91"/>
        <v>UGKikuube</v>
      </c>
    </row>
    <row r="5862">
      <c r="A5862" s="0" t="s">
        <v>15612</v>
      </c>
      <c r="B5862" s="0" t="s">
        <v>15613</v>
      </c>
      <c r="C5862" s="0" t="str">
        <f t="shared" si="91"/>
        <v>UMJohnston Atoll</v>
      </c>
    </row>
    <row r="5863">
      <c r="A5863" s="0" t="s">
        <v>15614</v>
      </c>
      <c r="B5863" s="0" t="s">
        <v>15615</v>
      </c>
      <c r="C5863" s="0" t="str">
        <f t="shared" si="91"/>
        <v>UMMidway Islands</v>
      </c>
    </row>
    <row r="5864">
      <c r="A5864" s="0" t="s">
        <v>15616</v>
      </c>
      <c r="B5864" s="0" t="s">
        <v>15617</v>
      </c>
      <c r="C5864" s="0" t="str">
        <f t="shared" si="91"/>
        <v>UMNavassa Island</v>
      </c>
    </row>
    <row r="5865">
      <c r="A5865" s="0" t="s">
        <v>15618</v>
      </c>
      <c r="B5865" s="0" t="s">
        <v>15619</v>
      </c>
      <c r="C5865" s="0" t="str">
        <f t="shared" si="91"/>
        <v>UMWake Island</v>
      </c>
    </row>
    <row r="5866">
      <c r="A5866" s="0" t="s">
        <v>15620</v>
      </c>
      <c r="B5866" s="0" t="s">
        <v>15621</v>
      </c>
      <c r="C5866" s="0" t="str">
        <f t="shared" si="91"/>
        <v>UMBaker Island</v>
      </c>
    </row>
    <row r="5867">
      <c r="A5867" s="0" t="s">
        <v>15622</v>
      </c>
      <c r="B5867" s="0" t="s">
        <v>15623</v>
      </c>
      <c r="C5867" s="0" t="str">
        <f t="shared" si="91"/>
        <v>UMHowland Island</v>
      </c>
    </row>
    <row r="5868">
      <c r="A5868" s="0" t="s">
        <v>15624</v>
      </c>
      <c r="B5868" s="0" t="s">
        <v>15625</v>
      </c>
      <c r="C5868" s="0" t="str">
        <f t="shared" si="91"/>
        <v>UMJarvis Island</v>
      </c>
    </row>
    <row r="5869">
      <c r="A5869" s="0" t="s">
        <v>15626</v>
      </c>
      <c r="B5869" s="0" t="s">
        <v>15627</v>
      </c>
      <c r="C5869" s="0" t="str">
        <f t="shared" si="91"/>
        <v>UMKingman Reef</v>
      </c>
    </row>
    <row r="5870">
      <c r="A5870" s="0" t="s">
        <v>15628</v>
      </c>
      <c r="B5870" s="0" t="s">
        <v>15629</v>
      </c>
      <c r="C5870" s="0" t="str">
        <f t="shared" si="91"/>
        <v>UMPalmyra Atoll</v>
      </c>
    </row>
    <row r="5871">
      <c r="A5871" s="0" t="s">
        <v>15630</v>
      </c>
      <c r="B5871" s="0" t="s">
        <v>15631</v>
      </c>
      <c r="C5871" s="0" t="str">
        <f t="shared" si="91"/>
        <v>USDistrict of Columbia</v>
      </c>
    </row>
    <row r="5872">
      <c r="A5872" s="0" t="s">
        <v>15632</v>
      </c>
      <c r="B5872" s="0" t="s">
        <v>15633</v>
      </c>
      <c r="C5872" s="0" t="str">
        <f t="shared" si="91"/>
        <v>USAmerican Samoa (see also separate country code entry under AS)</v>
      </c>
    </row>
    <row r="5873">
      <c r="A5873" s="0" t="s">
        <v>15634</v>
      </c>
      <c r="B5873" s="0" t="s">
        <v>15635</v>
      </c>
      <c r="C5873" s="0" t="str">
        <f t="shared" si="91"/>
        <v>USGuam (see also separate country code entry under GU)</v>
      </c>
    </row>
    <row r="5874">
      <c r="A5874" s="0" t="s">
        <v>15636</v>
      </c>
      <c r="B5874" s="0" t="s">
        <v>15637</v>
      </c>
      <c r="C5874" s="0" t="str">
        <f t="shared" si="91"/>
        <v>USNorthern Mariana Islands (see also separate country code entry under MP)</v>
      </c>
    </row>
    <row r="5875">
      <c r="A5875" s="0" t="s">
        <v>15638</v>
      </c>
      <c r="B5875" s="0" t="s">
        <v>15639</v>
      </c>
      <c r="C5875" s="0" t="str">
        <f t="shared" si="91"/>
        <v>USPuerto Rico (see also separate country code entry under PR)</v>
      </c>
    </row>
    <row r="5876">
      <c r="A5876" s="0" t="s">
        <v>15640</v>
      </c>
      <c r="B5876" s="0" t="s">
        <v>15641</v>
      </c>
      <c r="C5876" s="0" t="str">
        <f t="shared" si="91"/>
        <v>USUnited States Minor Outlying Islands (see also separate country code entry under UM)</v>
      </c>
    </row>
    <row r="5877">
      <c r="A5877" s="0" t="s">
        <v>15642</v>
      </c>
      <c r="B5877" s="0" t="s">
        <v>15643</v>
      </c>
      <c r="C5877" s="0" t="str">
        <f t="shared" si="91"/>
        <v>USVirgin Islands, U.S. (see also separate country code entry under VI)</v>
      </c>
    </row>
    <row r="5878">
      <c r="A5878" s="0" t="s">
        <v>15644</v>
      </c>
      <c r="B5878" s="0" t="s">
        <v>15645</v>
      </c>
      <c r="C5878" s="0" t="str">
        <f t="shared" si="91"/>
        <v>USAlaska</v>
      </c>
    </row>
    <row r="5879">
      <c r="A5879" s="0" t="s">
        <v>15646</v>
      </c>
      <c r="B5879" s="0" t="s">
        <v>1912</v>
      </c>
      <c r="C5879" s="0" t="str">
        <f t="shared" si="91"/>
        <v>USAlabama</v>
      </c>
    </row>
    <row r="5880">
      <c r="A5880" s="0" t="s">
        <v>15647</v>
      </c>
      <c r="B5880" s="0" t="s">
        <v>15648</v>
      </c>
      <c r="C5880" s="0" t="str">
        <f t="shared" si="91"/>
        <v>USArkansas</v>
      </c>
    </row>
    <row r="5881">
      <c r="A5881" s="0" t="s">
        <v>15649</v>
      </c>
      <c r="B5881" s="0" t="s">
        <v>15650</v>
      </c>
      <c r="C5881" s="0" t="str">
        <f t="shared" si="91"/>
        <v>USArizona</v>
      </c>
    </row>
    <row r="5882">
      <c r="A5882" s="0" t="s">
        <v>15651</v>
      </c>
      <c r="B5882" s="0" t="s">
        <v>15652</v>
      </c>
      <c r="C5882" s="0" t="str">
        <f t="shared" si="91"/>
        <v>USCalifornia</v>
      </c>
    </row>
    <row r="5883">
      <c r="A5883" s="0" t="s">
        <v>15653</v>
      </c>
      <c r="B5883" s="0" t="s">
        <v>15654</v>
      </c>
      <c r="C5883" s="0" t="str">
        <f t="shared" si="91"/>
        <v>USColorado</v>
      </c>
    </row>
    <row r="5884">
      <c r="A5884" s="0" t="s">
        <v>15655</v>
      </c>
      <c r="B5884" s="0" t="s">
        <v>15656</v>
      </c>
      <c r="C5884" s="0" t="str">
        <f t="shared" si="91"/>
        <v>USConnecticut</v>
      </c>
    </row>
    <row r="5885">
      <c r="A5885" s="0" t="s">
        <v>15657</v>
      </c>
      <c r="B5885" s="0" t="s">
        <v>15658</v>
      </c>
      <c r="C5885" s="0" t="str">
        <f t="shared" si="91"/>
        <v>USDelaware</v>
      </c>
    </row>
    <row r="5886">
      <c r="A5886" s="0" t="s">
        <v>15659</v>
      </c>
      <c r="B5886" s="0" t="s">
        <v>15660</v>
      </c>
      <c r="C5886" s="0" t="str">
        <f t="shared" si="91"/>
        <v>USFlorida</v>
      </c>
    </row>
    <row r="5887">
      <c r="A5887" s="0" t="s">
        <v>15661</v>
      </c>
      <c r="B5887" s="0" t="s">
        <v>15662</v>
      </c>
      <c r="C5887" s="0" t="str">
        <f t="shared" si="91"/>
        <v>USGeorgia</v>
      </c>
    </row>
    <row r="5888">
      <c r="A5888" s="0" t="s">
        <v>15663</v>
      </c>
      <c r="B5888" s="0" t="s">
        <v>15664</v>
      </c>
      <c r="C5888" s="0" t="str">
        <f t="shared" si="91"/>
        <v>USHawaii</v>
      </c>
    </row>
    <row r="5889">
      <c r="A5889" s="0" t="s">
        <v>15665</v>
      </c>
      <c r="B5889" s="0" t="s">
        <v>15666</v>
      </c>
      <c r="C5889" s="0" t="str">
        <f t="shared" si="91"/>
        <v>USIowa</v>
      </c>
    </row>
    <row r="5890">
      <c r="A5890" s="0" t="s">
        <v>15667</v>
      </c>
      <c r="B5890" s="0" t="s">
        <v>15668</v>
      </c>
      <c r="C5890" s="0" t="str">
        <f t="shared" si="91"/>
        <v>USIdaho</v>
      </c>
    </row>
    <row r="5891">
      <c r="A5891" s="0" t="s">
        <v>15669</v>
      </c>
      <c r="B5891" s="0" t="s">
        <v>15670</v>
      </c>
      <c r="C5891" s="0" t="str">
        <f ref="C5891:C5954" t="shared" si="92">LEFT(A5891,2)&amp;B5891</f>
        <v>USIllinois</v>
      </c>
    </row>
    <row r="5892">
      <c r="A5892" s="0" t="s">
        <v>15671</v>
      </c>
      <c r="B5892" s="0" t="s">
        <v>15672</v>
      </c>
      <c r="C5892" s="0" t="str">
        <f t="shared" si="92"/>
        <v>USIndiana</v>
      </c>
    </row>
    <row r="5893">
      <c r="A5893" s="0" t="s">
        <v>15673</v>
      </c>
      <c r="B5893" s="0" t="s">
        <v>15674</v>
      </c>
      <c r="C5893" s="0" t="str">
        <f t="shared" si="92"/>
        <v>USKansas</v>
      </c>
    </row>
    <row r="5894">
      <c r="A5894" s="0" t="s">
        <v>15675</v>
      </c>
      <c r="B5894" s="0" t="s">
        <v>15676</v>
      </c>
      <c r="C5894" s="0" t="str">
        <f t="shared" si="92"/>
        <v>USKentucky</v>
      </c>
    </row>
    <row r="5895">
      <c r="A5895" s="0" t="s">
        <v>15677</v>
      </c>
      <c r="B5895" s="0" t="s">
        <v>15678</v>
      </c>
      <c r="C5895" s="0" t="str">
        <f t="shared" si="92"/>
        <v>USLouisiana</v>
      </c>
    </row>
    <row r="5896">
      <c r="A5896" s="0" t="s">
        <v>15679</v>
      </c>
      <c r="B5896" s="0" t="s">
        <v>1451</v>
      </c>
      <c r="C5896" s="0" t="str">
        <f t="shared" si="92"/>
        <v>USMassachusetts</v>
      </c>
    </row>
    <row r="5897">
      <c r="A5897" s="0" t="s">
        <v>15680</v>
      </c>
      <c r="B5897" s="0" t="s">
        <v>10813</v>
      </c>
      <c r="C5897" s="0" t="str">
        <f t="shared" si="92"/>
        <v>USMaryland</v>
      </c>
    </row>
    <row r="5898">
      <c r="A5898" s="0" t="s">
        <v>15681</v>
      </c>
      <c r="B5898" s="0" t="s">
        <v>15682</v>
      </c>
      <c r="C5898" s="0" t="str">
        <f t="shared" si="92"/>
        <v>USMaine</v>
      </c>
    </row>
    <row r="5899">
      <c r="A5899" s="0" t="s">
        <v>15683</v>
      </c>
      <c r="B5899" s="0" t="s">
        <v>15684</v>
      </c>
      <c r="C5899" s="0" t="str">
        <f t="shared" si="92"/>
        <v>USMichigan</v>
      </c>
    </row>
    <row r="5900">
      <c r="A5900" s="0" t="s">
        <v>15685</v>
      </c>
      <c r="B5900" s="0" t="s">
        <v>15686</v>
      </c>
      <c r="C5900" s="0" t="str">
        <f t="shared" si="92"/>
        <v>USMinnesota</v>
      </c>
    </row>
    <row r="5901">
      <c r="A5901" s="0" t="s">
        <v>15687</v>
      </c>
      <c r="B5901" s="0" t="s">
        <v>15688</v>
      </c>
      <c r="C5901" s="0" t="str">
        <f t="shared" si="92"/>
        <v>USMissouri</v>
      </c>
    </row>
    <row r="5902">
      <c r="A5902" s="0" t="s">
        <v>15689</v>
      </c>
      <c r="B5902" s="0" t="s">
        <v>15690</v>
      </c>
      <c r="C5902" s="0" t="str">
        <f t="shared" si="92"/>
        <v>USMississippi</v>
      </c>
    </row>
    <row r="5903">
      <c r="A5903" s="0" t="s">
        <v>15691</v>
      </c>
      <c r="B5903" s="0" t="s">
        <v>6362</v>
      </c>
      <c r="C5903" s="0" t="str">
        <f t="shared" si="92"/>
        <v>USMontana</v>
      </c>
    </row>
    <row r="5904">
      <c r="A5904" s="0" t="s">
        <v>15692</v>
      </c>
      <c r="B5904" s="0" t="s">
        <v>1440</v>
      </c>
      <c r="C5904" s="0" t="str">
        <f t="shared" si="92"/>
        <v>USNorth Carolina</v>
      </c>
    </row>
    <row r="5905">
      <c r="A5905" s="0" t="s">
        <v>15693</v>
      </c>
      <c r="B5905" s="0" t="s">
        <v>1517</v>
      </c>
      <c r="C5905" s="0" t="str">
        <f t="shared" si="92"/>
        <v>USNorth Dakota</v>
      </c>
    </row>
    <row r="5906">
      <c r="A5906" s="0" t="s">
        <v>15694</v>
      </c>
      <c r="B5906" s="0" t="s">
        <v>15695</v>
      </c>
      <c r="C5906" s="0" t="str">
        <f t="shared" si="92"/>
        <v>USNebraska</v>
      </c>
    </row>
    <row r="5907">
      <c r="A5907" s="0" t="s">
        <v>15696</v>
      </c>
      <c r="B5907" s="0" t="s">
        <v>15697</v>
      </c>
      <c r="C5907" s="0" t="str">
        <f t="shared" si="92"/>
        <v>USNew Hampshire</v>
      </c>
    </row>
    <row r="5908">
      <c r="A5908" s="0" t="s">
        <v>15698</v>
      </c>
      <c r="B5908" s="0" t="s">
        <v>15699</v>
      </c>
      <c r="C5908" s="0" t="str">
        <f t="shared" si="92"/>
        <v>USNew Jersey</v>
      </c>
    </row>
    <row r="5909">
      <c r="A5909" s="0" t="s">
        <v>15700</v>
      </c>
      <c r="B5909" s="0" t="s">
        <v>15701</v>
      </c>
      <c r="C5909" s="0" t="str">
        <f t="shared" si="92"/>
        <v>USNew Mexico</v>
      </c>
    </row>
    <row r="5910">
      <c r="A5910" s="0" t="s">
        <v>15702</v>
      </c>
      <c r="B5910" s="0" t="s">
        <v>1943</v>
      </c>
      <c r="C5910" s="0" t="str">
        <f t="shared" si="92"/>
        <v>USNevada</v>
      </c>
    </row>
    <row r="5911">
      <c r="A5911" s="0" t="s">
        <v>15703</v>
      </c>
      <c r="B5911" s="0" t="s">
        <v>1428</v>
      </c>
      <c r="C5911" s="0" t="str">
        <f t="shared" si="92"/>
        <v>USNew York</v>
      </c>
    </row>
    <row r="5912">
      <c r="A5912" s="0" t="s">
        <v>15704</v>
      </c>
      <c r="B5912" s="0" t="s">
        <v>1180</v>
      </c>
      <c r="C5912" s="0" t="str">
        <f t="shared" si="92"/>
        <v>USOhio</v>
      </c>
    </row>
    <row r="5913">
      <c r="A5913" s="0" t="s">
        <v>15705</v>
      </c>
      <c r="B5913" s="0" t="s">
        <v>15706</v>
      </c>
      <c r="C5913" s="0" t="str">
        <f t="shared" si="92"/>
        <v>USOklahoma</v>
      </c>
    </row>
    <row r="5914">
      <c r="A5914" s="0" t="s">
        <v>15707</v>
      </c>
      <c r="B5914" s="0" t="s">
        <v>15708</v>
      </c>
      <c r="C5914" s="0" t="str">
        <f t="shared" si="92"/>
        <v>USOregon</v>
      </c>
    </row>
    <row r="5915">
      <c r="A5915" s="0" t="s">
        <v>15709</v>
      </c>
      <c r="B5915" s="0" t="s">
        <v>1153</v>
      </c>
      <c r="C5915" s="0" t="str">
        <f t="shared" si="92"/>
        <v>USPennsylvania</v>
      </c>
    </row>
    <row r="5916">
      <c r="A5916" s="0" t="s">
        <v>15710</v>
      </c>
      <c r="B5916" s="0" t="s">
        <v>1155</v>
      </c>
      <c r="C5916" s="0" t="str">
        <f t="shared" si="92"/>
        <v>USRhode Island</v>
      </c>
    </row>
    <row r="5917">
      <c r="A5917" s="0" t="s">
        <v>15711</v>
      </c>
      <c r="B5917" s="0" t="s">
        <v>15712</v>
      </c>
      <c r="C5917" s="0" t="str">
        <f t="shared" si="92"/>
        <v>USSouth Carolina</v>
      </c>
    </row>
    <row r="5918">
      <c r="A5918" s="0" t="s">
        <v>15713</v>
      </c>
      <c r="B5918" s="0" t="s">
        <v>15714</v>
      </c>
      <c r="C5918" s="0" t="str">
        <f t="shared" si="92"/>
        <v>USSouth Dakota</v>
      </c>
    </row>
    <row r="5919">
      <c r="A5919" s="0" t="s">
        <v>15715</v>
      </c>
      <c r="B5919" s="0" t="s">
        <v>15716</v>
      </c>
      <c r="C5919" s="0" t="str">
        <f t="shared" si="92"/>
        <v>USTennessee</v>
      </c>
    </row>
    <row r="5920">
      <c r="A5920" s="0" t="s">
        <v>15717</v>
      </c>
      <c r="B5920" s="0" t="s">
        <v>1666</v>
      </c>
      <c r="C5920" s="0" t="str">
        <f t="shared" si="92"/>
        <v>USTexas</v>
      </c>
    </row>
    <row r="5921">
      <c r="A5921" s="0" t="s">
        <v>15718</v>
      </c>
      <c r="B5921" s="0" t="s">
        <v>1206</v>
      </c>
      <c r="C5921" s="0" t="str">
        <f t="shared" si="92"/>
        <v>USUtah</v>
      </c>
    </row>
    <row r="5922">
      <c r="A5922" s="0" t="s">
        <v>15719</v>
      </c>
      <c r="B5922" s="0" t="s">
        <v>15720</v>
      </c>
      <c r="C5922" s="0" t="str">
        <f t="shared" si="92"/>
        <v>USVirginia</v>
      </c>
    </row>
    <row r="5923">
      <c r="A5923" s="0" t="s">
        <v>15721</v>
      </c>
      <c r="B5923" s="0" t="s">
        <v>15722</v>
      </c>
      <c r="C5923" s="0" t="str">
        <f t="shared" si="92"/>
        <v>USVermont</v>
      </c>
    </row>
    <row r="5924">
      <c r="A5924" s="0" t="s">
        <v>15723</v>
      </c>
      <c r="B5924" s="0" t="s">
        <v>15724</v>
      </c>
      <c r="C5924" s="0" t="str">
        <f t="shared" si="92"/>
        <v>USWashington</v>
      </c>
    </row>
    <row r="5925">
      <c r="A5925" s="0" t="s">
        <v>15725</v>
      </c>
      <c r="B5925" s="0" t="s">
        <v>15726</v>
      </c>
      <c r="C5925" s="0" t="str">
        <f t="shared" si="92"/>
        <v>USWisconsin</v>
      </c>
    </row>
    <row r="5926">
      <c r="A5926" s="0" t="s">
        <v>15727</v>
      </c>
      <c r="B5926" s="0" t="s">
        <v>15728</v>
      </c>
      <c r="C5926" s="0" t="str">
        <f t="shared" si="92"/>
        <v>USWest Virginia</v>
      </c>
    </row>
    <row r="5927">
      <c r="A5927" s="0" t="s">
        <v>15729</v>
      </c>
      <c r="B5927" s="0" t="s">
        <v>15730</v>
      </c>
      <c r="C5927" s="0" t="str">
        <f t="shared" si="92"/>
        <v>USWyoming</v>
      </c>
    </row>
    <row r="5928">
      <c r="A5928" s="0" t="s">
        <v>15731</v>
      </c>
      <c r="B5928" s="0" t="s">
        <v>15732</v>
      </c>
      <c r="C5928" s="0" t="str">
        <f t="shared" si="92"/>
        <v>UYArtigas</v>
      </c>
    </row>
    <row r="5929">
      <c r="A5929" s="0" t="s">
        <v>15733</v>
      </c>
      <c r="B5929" s="0" t="s">
        <v>15734</v>
      </c>
      <c r="C5929" s="0" t="str">
        <f t="shared" si="92"/>
        <v>UYCanelones</v>
      </c>
    </row>
    <row r="5930">
      <c r="A5930" s="0" t="s">
        <v>15735</v>
      </c>
      <c r="B5930" s="0" t="s">
        <v>15736</v>
      </c>
      <c r="C5930" s="0" t="str">
        <f t="shared" si="92"/>
        <v>UYCerro Largo</v>
      </c>
    </row>
    <row r="5931">
      <c r="A5931" s="0" t="s">
        <v>15737</v>
      </c>
      <c r="B5931" s="0" t="s">
        <v>15738</v>
      </c>
      <c r="C5931" s="0" t="str">
        <f t="shared" si="92"/>
        <v>UYColonia</v>
      </c>
    </row>
    <row r="5932">
      <c r="A5932" s="0" t="s">
        <v>15739</v>
      </c>
      <c r="B5932" s="0" t="s">
        <v>15740</v>
      </c>
      <c r="C5932" s="0" t="str">
        <f t="shared" si="92"/>
        <v>UYDurazno</v>
      </c>
    </row>
    <row r="5933">
      <c r="A5933" s="0" t="s">
        <v>15741</v>
      </c>
      <c r="B5933" s="0" t="s">
        <v>15660</v>
      </c>
      <c r="C5933" s="0" t="str">
        <f t="shared" si="92"/>
        <v>UYFlorida</v>
      </c>
    </row>
    <row r="5934">
      <c r="A5934" s="0" t="s">
        <v>15742</v>
      </c>
      <c r="B5934" s="0" t="s">
        <v>15743</v>
      </c>
      <c r="C5934" s="0" t="str">
        <f t="shared" si="92"/>
        <v>UYFlores</v>
      </c>
    </row>
    <row r="5935">
      <c r="A5935" s="0" t="s">
        <v>15744</v>
      </c>
      <c r="B5935" s="0" t="s">
        <v>15745</v>
      </c>
      <c r="C5935" s="0" t="str">
        <f t="shared" si="92"/>
        <v>UYLavalleja</v>
      </c>
    </row>
    <row r="5936">
      <c r="A5936" s="0" t="s">
        <v>15746</v>
      </c>
      <c r="B5936" s="0" t="s">
        <v>15747</v>
      </c>
      <c r="C5936" s="0" t="str">
        <f t="shared" si="92"/>
        <v>UYMaldonado</v>
      </c>
    </row>
    <row r="5937">
      <c r="A5937" s="0" t="s">
        <v>15748</v>
      </c>
      <c r="B5937" s="0" t="s">
        <v>15749</v>
      </c>
      <c r="C5937" s="0" t="str">
        <f t="shared" si="92"/>
        <v>UYMontevideo</v>
      </c>
    </row>
    <row r="5938">
      <c r="A5938" s="0" t="s">
        <v>15750</v>
      </c>
      <c r="B5938" s="0" t="s">
        <v>15751</v>
      </c>
      <c r="C5938" s="0" t="str">
        <f t="shared" si="92"/>
        <v>UYPaysandú</v>
      </c>
    </row>
    <row r="5939">
      <c r="A5939" s="0" t="s">
        <v>15752</v>
      </c>
      <c r="B5939" s="0" t="s">
        <v>5836</v>
      </c>
      <c r="C5939" s="0" t="str">
        <f t="shared" si="92"/>
        <v>UYRío Negro</v>
      </c>
    </row>
    <row r="5940">
      <c r="A5940" s="0" t="s">
        <v>15753</v>
      </c>
      <c r="B5940" s="0" t="s">
        <v>15754</v>
      </c>
      <c r="C5940" s="0" t="str">
        <f t="shared" si="92"/>
        <v>UYRocha</v>
      </c>
    </row>
    <row r="5941">
      <c r="A5941" s="0" t="s">
        <v>15755</v>
      </c>
      <c r="B5941" s="0" t="s">
        <v>15756</v>
      </c>
      <c r="C5941" s="0" t="str">
        <f t="shared" si="92"/>
        <v>UYRivera</v>
      </c>
    </row>
    <row r="5942">
      <c r="A5942" s="0" t="s">
        <v>15757</v>
      </c>
      <c r="B5942" s="0" t="s">
        <v>15758</v>
      </c>
      <c r="C5942" s="0" t="str">
        <f t="shared" si="92"/>
        <v>UYSalto</v>
      </c>
    </row>
    <row r="5943">
      <c r="A5943" s="0" t="s">
        <v>15759</v>
      </c>
      <c r="B5943" s="0" t="s">
        <v>7142</v>
      </c>
      <c r="C5943" s="0" t="str">
        <f t="shared" si="92"/>
        <v>UYSan José</v>
      </c>
    </row>
    <row r="5944">
      <c r="A5944" s="0" t="s">
        <v>15760</v>
      </c>
      <c r="B5944" s="0" t="s">
        <v>15761</v>
      </c>
      <c r="C5944" s="0" t="str">
        <f t="shared" si="92"/>
        <v>UYSoriano</v>
      </c>
    </row>
    <row r="5945">
      <c r="A5945" s="0" t="s">
        <v>15762</v>
      </c>
      <c r="B5945" s="0" t="s">
        <v>15763</v>
      </c>
      <c r="C5945" s="0" t="str">
        <f t="shared" si="92"/>
        <v>UYTacuarembó</v>
      </c>
    </row>
    <row r="5946">
      <c r="A5946" s="0" t="s">
        <v>15764</v>
      </c>
      <c r="B5946" s="0" t="s">
        <v>15765</v>
      </c>
      <c r="C5946" s="0" t="str">
        <f t="shared" si="92"/>
        <v>UYTreinta y Tres</v>
      </c>
    </row>
    <row r="5947">
      <c r="A5947" s="0" t="s">
        <v>15766</v>
      </c>
      <c r="B5947" s="0" t="s">
        <v>15767</v>
      </c>
      <c r="C5947" s="0" t="str">
        <f t="shared" si="92"/>
        <v>UZAndijon</v>
      </c>
    </row>
    <row r="5948">
      <c r="A5948" s="0" t="s">
        <v>15768</v>
      </c>
      <c r="B5948" s="0" t="s">
        <v>15769</v>
      </c>
      <c r="C5948" s="0" t="str">
        <f t="shared" si="92"/>
        <v>UZBuxoro</v>
      </c>
    </row>
    <row r="5949">
      <c r="A5949" s="0" t="s">
        <v>15770</v>
      </c>
      <c r="B5949" s="0" t="s">
        <v>15771</v>
      </c>
      <c r="C5949" s="0" t="str">
        <f t="shared" si="92"/>
        <v>UZFarg‘ona</v>
      </c>
    </row>
    <row r="5950">
      <c r="A5950" s="0" t="s">
        <v>15772</v>
      </c>
      <c r="B5950" s="0" t="s">
        <v>15773</v>
      </c>
      <c r="C5950" s="0" t="str">
        <f t="shared" si="92"/>
        <v>UZJizzax</v>
      </c>
    </row>
    <row r="5951">
      <c r="A5951" s="0" t="s">
        <v>15774</v>
      </c>
      <c r="B5951" s="0" t="s">
        <v>15775</v>
      </c>
      <c r="C5951" s="0" t="str">
        <f t="shared" si="92"/>
        <v>UZNamangan</v>
      </c>
    </row>
    <row r="5952">
      <c r="A5952" s="0" t="s">
        <v>15776</v>
      </c>
      <c r="B5952" s="0" t="s">
        <v>1471</v>
      </c>
      <c r="C5952" s="0" t="str">
        <f t="shared" si="92"/>
        <v>UZNavoiy</v>
      </c>
    </row>
    <row r="5953">
      <c r="A5953" s="0" t="s">
        <v>15777</v>
      </c>
      <c r="B5953" s="0" t="s">
        <v>15778</v>
      </c>
      <c r="C5953" s="0" t="str">
        <f t="shared" si="92"/>
        <v>UZQashqadaryo</v>
      </c>
    </row>
    <row r="5954">
      <c r="A5954" s="0" t="s">
        <v>15779</v>
      </c>
      <c r="B5954" s="0" t="s">
        <v>15780</v>
      </c>
      <c r="C5954" s="0" t="str">
        <f t="shared" si="92"/>
        <v>UZSamarqand</v>
      </c>
    </row>
    <row r="5955">
      <c r="A5955" s="0" t="s">
        <v>15781</v>
      </c>
      <c r="B5955" s="0" t="s">
        <v>15782</v>
      </c>
      <c r="C5955" s="0" t="str">
        <f ref="C5955:C6018" t="shared" si="93">LEFT(A5955,2)&amp;B5955</f>
        <v>UZSirdaryo</v>
      </c>
    </row>
    <row r="5956">
      <c r="A5956" s="0" t="s">
        <v>15783</v>
      </c>
      <c r="B5956" s="0" t="s">
        <v>15784</v>
      </c>
      <c r="C5956" s="0" t="str">
        <f t="shared" si="93"/>
        <v>UZSurxondaryo</v>
      </c>
    </row>
    <row r="5957">
      <c r="A5957" s="0" t="s">
        <v>15785</v>
      </c>
      <c r="B5957" s="0" t="s">
        <v>1184</v>
      </c>
      <c r="C5957" s="0" t="str">
        <f t="shared" si="93"/>
        <v>UZToshkent</v>
      </c>
    </row>
    <row r="5958">
      <c r="A5958" s="0" t="s">
        <v>15786</v>
      </c>
      <c r="B5958" s="0" t="s">
        <v>15787</v>
      </c>
      <c r="C5958" s="0" t="str">
        <f t="shared" si="93"/>
        <v>UZXorazm</v>
      </c>
    </row>
    <row r="5959">
      <c r="A5959" s="0" t="s">
        <v>15788</v>
      </c>
      <c r="B5959" s="0" t="s">
        <v>15789</v>
      </c>
      <c r="C5959" s="0" t="str">
        <f t="shared" si="93"/>
        <v>UZQoraqalpog‘iston Respublikasi</v>
      </c>
    </row>
    <row r="5960">
      <c r="A5960" s="0" t="s">
        <v>15790</v>
      </c>
      <c r="B5960" s="0" t="s">
        <v>1184</v>
      </c>
      <c r="C5960" s="0" t="str">
        <f t="shared" si="93"/>
        <v>UZToshkent</v>
      </c>
    </row>
    <row r="5961">
      <c r="A5961" s="0" t="s">
        <v>15791</v>
      </c>
      <c r="B5961" s="0" t="s">
        <v>15792</v>
      </c>
      <c r="C5961" s="0" t="str">
        <f t="shared" si="93"/>
        <v>VCCharlotte</v>
      </c>
    </row>
    <row r="5962">
      <c r="A5962" s="0" t="s">
        <v>15793</v>
      </c>
      <c r="B5962" s="0" t="s">
        <v>6046</v>
      </c>
      <c r="C5962" s="0" t="str">
        <f t="shared" si="93"/>
        <v>VCSaint Andrew</v>
      </c>
    </row>
    <row r="5963">
      <c r="A5963" s="0" t="s">
        <v>15794</v>
      </c>
      <c r="B5963" s="0" t="s">
        <v>7475</v>
      </c>
      <c r="C5963" s="0" t="str">
        <f t="shared" si="93"/>
        <v>VCSaint David</v>
      </c>
    </row>
    <row r="5964">
      <c r="A5964" s="0" t="s">
        <v>15795</v>
      </c>
      <c r="B5964" s="0" t="s">
        <v>5714</v>
      </c>
      <c r="C5964" s="0" t="str">
        <f t="shared" si="93"/>
        <v>VCSaint George</v>
      </c>
    </row>
    <row r="5965">
      <c r="A5965" s="0" t="s">
        <v>15796</v>
      </c>
      <c r="B5965" s="0" t="s">
        <v>7484</v>
      </c>
      <c r="C5965" s="0" t="str">
        <f t="shared" si="93"/>
        <v>VCSaint Patrick</v>
      </c>
    </row>
    <row r="5966">
      <c r="A5966" s="0" t="s">
        <v>15797</v>
      </c>
      <c r="B5966" s="0" t="s">
        <v>15798</v>
      </c>
      <c r="C5966" s="0" t="str">
        <f t="shared" si="93"/>
        <v>VCGrenadines</v>
      </c>
    </row>
    <row r="5967">
      <c r="A5967" s="0" t="s">
        <v>15799</v>
      </c>
      <c r="B5967" s="0" t="s">
        <v>15800</v>
      </c>
      <c r="C5967" s="0" t="str">
        <f t="shared" si="93"/>
        <v>VEAnzoátegui</v>
      </c>
    </row>
    <row r="5968">
      <c r="A5968" s="0" t="s">
        <v>15801</v>
      </c>
      <c r="B5968" s="0" t="s">
        <v>15802</v>
      </c>
      <c r="C5968" s="0" t="str">
        <f t="shared" si="93"/>
        <v>VEApure</v>
      </c>
    </row>
    <row r="5969">
      <c r="A5969" s="0" t="s">
        <v>15803</v>
      </c>
      <c r="B5969" s="0" t="s">
        <v>15804</v>
      </c>
      <c r="C5969" s="0" t="str">
        <f t="shared" si="93"/>
        <v>VEAragua</v>
      </c>
    </row>
    <row r="5970">
      <c r="A5970" s="0" t="s">
        <v>15805</v>
      </c>
      <c r="B5970" s="0" t="s">
        <v>15806</v>
      </c>
      <c r="C5970" s="0" t="str">
        <f t="shared" si="93"/>
        <v>VEBarinas</v>
      </c>
    </row>
    <row r="5971">
      <c r="A5971" s="0" t="s">
        <v>15807</v>
      </c>
      <c r="B5971" s="0" t="s">
        <v>7073</v>
      </c>
      <c r="C5971" s="0" t="str">
        <f t="shared" si="93"/>
        <v>VEBolívar</v>
      </c>
    </row>
    <row r="5972">
      <c r="A5972" s="0" t="s">
        <v>15808</v>
      </c>
      <c r="B5972" s="0" t="s">
        <v>15809</v>
      </c>
      <c r="C5972" s="0" t="str">
        <f t="shared" si="93"/>
        <v>VECarabobo</v>
      </c>
    </row>
    <row r="5973">
      <c r="A5973" s="0" t="s">
        <v>15810</v>
      </c>
      <c r="B5973" s="0" t="s">
        <v>15811</v>
      </c>
      <c r="C5973" s="0" t="str">
        <f t="shared" si="93"/>
        <v>VECojedes</v>
      </c>
    </row>
    <row r="5974">
      <c r="A5974" s="0" t="s">
        <v>15812</v>
      </c>
      <c r="B5974" s="0" t="s">
        <v>15813</v>
      </c>
      <c r="C5974" s="0" t="str">
        <f t="shared" si="93"/>
        <v>VEFalcón</v>
      </c>
    </row>
    <row r="5975">
      <c r="A5975" s="0" t="s">
        <v>15814</v>
      </c>
      <c r="B5975" s="0" t="s">
        <v>15815</v>
      </c>
      <c r="C5975" s="0" t="str">
        <f t="shared" si="93"/>
        <v>VEGuárico</v>
      </c>
    </row>
    <row r="5976">
      <c r="A5976" s="0" t="s">
        <v>15816</v>
      </c>
      <c r="B5976" s="0" t="s">
        <v>15817</v>
      </c>
      <c r="C5976" s="0" t="str">
        <f t="shared" si="93"/>
        <v>VELara</v>
      </c>
    </row>
    <row r="5977">
      <c r="A5977" s="0" t="s">
        <v>15818</v>
      </c>
      <c r="B5977" s="0" t="s">
        <v>15819</v>
      </c>
      <c r="C5977" s="0" t="str">
        <f t="shared" si="93"/>
        <v>VEMérida</v>
      </c>
    </row>
    <row r="5978">
      <c r="A5978" s="0" t="s">
        <v>15820</v>
      </c>
      <c r="B5978" s="0" t="s">
        <v>15821</v>
      </c>
      <c r="C5978" s="0" t="str">
        <f t="shared" si="93"/>
        <v>VEMiranda</v>
      </c>
    </row>
    <row r="5979">
      <c r="A5979" s="0" t="s">
        <v>15822</v>
      </c>
      <c r="B5979" s="0" t="s">
        <v>15823</v>
      </c>
      <c r="C5979" s="0" t="str">
        <f t="shared" si="93"/>
        <v>VEMonagas</v>
      </c>
    </row>
    <row r="5980">
      <c r="A5980" s="0" t="s">
        <v>15824</v>
      </c>
      <c r="B5980" s="0" t="s">
        <v>15825</v>
      </c>
      <c r="C5980" s="0" t="str">
        <f t="shared" si="93"/>
        <v>VENueva Esparta</v>
      </c>
    </row>
    <row r="5981">
      <c r="A5981" s="0" t="s">
        <v>15826</v>
      </c>
      <c r="B5981" s="0" t="s">
        <v>15827</v>
      </c>
      <c r="C5981" s="0" t="str">
        <f t="shared" si="93"/>
        <v>VEPortuguesa</v>
      </c>
    </row>
    <row r="5982">
      <c r="A5982" s="0" t="s">
        <v>15828</v>
      </c>
      <c r="B5982" s="0" t="s">
        <v>7118</v>
      </c>
      <c r="C5982" s="0" t="str">
        <f t="shared" si="93"/>
        <v>VESucre</v>
      </c>
    </row>
    <row r="5983">
      <c r="A5983" s="0" t="s">
        <v>15829</v>
      </c>
      <c r="B5983" s="0" t="s">
        <v>15830</v>
      </c>
      <c r="C5983" s="0" t="str">
        <f t="shared" si="93"/>
        <v>VETáchira</v>
      </c>
    </row>
    <row r="5984">
      <c r="A5984" s="0" t="s">
        <v>15831</v>
      </c>
      <c r="B5984" s="0" t="s">
        <v>15832</v>
      </c>
      <c r="C5984" s="0" t="str">
        <f t="shared" si="93"/>
        <v>VETrujillo</v>
      </c>
    </row>
    <row r="5985">
      <c r="A5985" s="0" t="s">
        <v>15833</v>
      </c>
      <c r="B5985" s="0" t="s">
        <v>15834</v>
      </c>
      <c r="C5985" s="0" t="str">
        <f t="shared" si="93"/>
        <v>VEYaracuy</v>
      </c>
    </row>
    <row r="5986">
      <c r="A5986" s="0" t="s">
        <v>15835</v>
      </c>
      <c r="B5986" s="0" t="s">
        <v>15836</v>
      </c>
      <c r="C5986" s="0" t="str">
        <f t="shared" si="93"/>
        <v>VEZulia</v>
      </c>
    </row>
    <row r="5987">
      <c r="A5987" s="0" t="s">
        <v>15837</v>
      </c>
      <c r="B5987" s="0" t="s">
        <v>15838</v>
      </c>
      <c r="C5987" s="0" t="str">
        <f t="shared" si="93"/>
        <v>VEVargas</v>
      </c>
    </row>
    <row r="5988">
      <c r="A5988" s="0" t="s">
        <v>15839</v>
      </c>
      <c r="B5988" s="0" t="s">
        <v>15840</v>
      </c>
      <c r="C5988" s="0" t="str">
        <f t="shared" si="93"/>
        <v>VEDelta Amacuro</v>
      </c>
    </row>
    <row r="5989">
      <c r="A5989" s="0" t="s">
        <v>15841</v>
      </c>
      <c r="B5989" s="0" t="s">
        <v>1266</v>
      </c>
      <c r="C5989" s="0" t="str">
        <f t="shared" si="93"/>
        <v>VEAmazonas</v>
      </c>
    </row>
    <row r="5990">
      <c r="A5990" s="0" t="s">
        <v>15842</v>
      </c>
      <c r="B5990" s="0" t="s">
        <v>15843</v>
      </c>
      <c r="C5990" s="0" t="str">
        <f t="shared" si="93"/>
        <v>VEDependencias Federales</v>
      </c>
    </row>
    <row r="5991">
      <c r="A5991" s="0" t="s">
        <v>15844</v>
      </c>
      <c r="B5991" s="0" t="s">
        <v>15845</v>
      </c>
      <c r="C5991" s="0" t="str">
        <f t="shared" si="93"/>
        <v>VEDistrito Capital</v>
      </c>
    </row>
    <row r="5992">
      <c r="A5992" s="0" t="s">
        <v>15846</v>
      </c>
      <c r="B5992" s="0" t="s">
        <v>15847</v>
      </c>
      <c r="C5992" s="0" t="str">
        <f t="shared" si="93"/>
        <v>VNLai Châu</v>
      </c>
    </row>
    <row r="5993">
      <c r="A5993" s="0" t="s">
        <v>15848</v>
      </c>
      <c r="B5993" s="0" t="s">
        <v>15849</v>
      </c>
      <c r="C5993" s="0" t="str">
        <f t="shared" si="93"/>
        <v>VNLào Cai</v>
      </c>
    </row>
    <row r="5994">
      <c r="A5994" s="0" t="s">
        <v>15850</v>
      </c>
      <c r="B5994" s="0" t="s">
        <v>15851</v>
      </c>
      <c r="C5994" s="0" t="str">
        <f t="shared" si="93"/>
        <v>VNHà Giang</v>
      </c>
    </row>
    <row r="5995">
      <c r="A5995" s="0" t="s">
        <v>15852</v>
      </c>
      <c r="B5995" s="0" t="s">
        <v>1741</v>
      </c>
      <c r="C5995" s="0" t="str">
        <f t="shared" si="93"/>
        <v>VNCao Bằng</v>
      </c>
    </row>
    <row r="5996">
      <c r="A5996" s="0" t="s">
        <v>15853</v>
      </c>
      <c r="B5996" s="0" t="s">
        <v>15854</v>
      </c>
      <c r="C5996" s="0" t="str">
        <f t="shared" si="93"/>
        <v>VNSơn La</v>
      </c>
    </row>
    <row r="5997">
      <c r="A5997" s="0" t="s">
        <v>15855</v>
      </c>
      <c r="B5997" s="0" t="s">
        <v>15856</v>
      </c>
      <c r="C5997" s="0" t="str">
        <f t="shared" si="93"/>
        <v>VNYên Bái</v>
      </c>
    </row>
    <row r="5998">
      <c r="A5998" s="0" t="s">
        <v>15857</v>
      </c>
      <c r="B5998" s="0" t="s">
        <v>1879</v>
      </c>
      <c r="C5998" s="0" t="str">
        <f t="shared" si="93"/>
        <v>VNTuyên Quang</v>
      </c>
    </row>
    <row r="5999">
      <c r="A5999" s="0" t="s">
        <v>15858</v>
      </c>
      <c r="B5999" s="0" t="s">
        <v>15859</v>
      </c>
      <c r="C5999" s="0" t="str">
        <f t="shared" si="93"/>
        <v>VNLạng Sơn</v>
      </c>
    </row>
    <row r="6000">
      <c r="A6000" s="0" t="s">
        <v>15860</v>
      </c>
      <c r="B6000" s="0" t="s">
        <v>15861</v>
      </c>
      <c r="C6000" s="0" t="str">
        <f t="shared" si="93"/>
        <v>VNQuảng Ninh</v>
      </c>
    </row>
    <row r="6001">
      <c r="A6001" s="0" t="s">
        <v>15862</v>
      </c>
      <c r="B6001" s="0" t="s">
        <v>15863</v>
      </c>
      <c r="C6001" s="0" t="str">
        <f t="shared" si="93"/>
        <v>VNHòa Bình</v>
      </c>
    </row>
    <row r="6002">
      <c r="A6002" s="0" t="s">
        <v>15864</v>
      </c>
      <c r="B6002" s="0" t="s">
        <v>15865</v>
      </c>
      <c r="C6002" s="0" t="str">
        <f t="shared" si="93"/>
        <v>VNNinh Bình</v>
      </c>
    </row>
    <row r="6003">
      <c r="A6003" s="0" t="s">
        <v>15866</v>
      </c>
      <c r="B6003" s="0" t="s">
        <v>15867</v>
      </c>
      <c r="C6003" s="0" t="str">
        <f t="shared" si="93"/>
        <v>VNThái Bình</v>
      </c>
    </row>
    <row r="6004">
      <c r="A6004" s="0" t="s">
        <v>15868</v>
      </c>
      <c r="B6004" s="0" t="s">
        <v>1958</v>
      </c>
      <c r="C6004" s="0" t="str">
        <f t="shared" si="93"/>
        <v>VNThanh Hóa</v>
      </c>
    </row>
    <row r="6005">
      <c r="A6005" s="0" t="s">
        <v>15869</v>
      </c>
      <c r="B6005" s="0" t="s">
        <v>1694</v>
      </c>
      <c r="C6005" s="0" t="str">
        <f t="shared" si="93"/>
        <v>VNNghệ An</v>
      </c>
    </row>
    <row r="6006">
      <c r="A6006" s="0" t="s">
        <v>15870</v>
      </c>
      <c r="B6006" s="0" t="s">
        <v>15871</v>
      </c>
      <c r="C6006" s="0" t="str">
        <f t="shared" si="93"/>
        <v>VNHà Tĩnh</v>
      </c>
    </row>
    <row r="6007">
      <c r="A6007" s="0" t="s">
        <v>15872</v>
      </c>
      <c r="B6007" s="0" t="s">
        <v>15873</v>
      </c>
      <c r="C6007" s="0" t="str">
        <f t="shared" si="93"/>
        <v>VNQuảng Bình</v>
      </c>
    </row>
    <row r="6008">
      <c r="A6008" s="0" t="s">
        <v>15874</v>
      </c>
      <c r="B6008" s="0" t="s">
        <v>15875</v>
      </c>
      <c r="C6008" s="0" t="str">
        <f t="shared" si="93"/>
        <v>VNQuảng Trị</v>
      </c>
    </row>
    <row r="6009">
      <c r="A6009" s="0" t="s">
        <v>15876</v>
      </c>
      <c r="B6009" s="0" t="s">
        <v>15877</v>
      </c>
      <c r="C6009" s="0" t="str">
        <f t="shared" si="93"/>
        <v>VNThừa Thiên-Huế</v>
      </c>
    </row>
    <row r="6010">
      <c r="A6010" s="0" t="s">
        <v>15878</v>
      </c>
      <c r="B6010" s="0" t="s">
        <v>15879</v>
      </c>
      <c r="C6010" s="0" t="str">
        <f t="shared" si="93"/>
        <v>VNQuảng Nam</v>
      </c>
    </row>
    <row r="6011">
      <c r="A6011" s="0" t="s">
        <v>15880</v>
      </c>
      <c r="B6011" s="0" t="s">
        <v>15881</v>
      </c>
      <c r="C6011" s="0" t="str">
        <f t="shared" si="93"/>
        <v>VNKon Tum</v>
      </c>
    </row>
    <row r="6012">
      <c r="A6012" s="0" t="s">
        <v>15882</v>
      </c>
      <c r="B6012" s="0" t="s">
        <v>15883</v>
      </c>
      <c r="C6012" s="0" t="str">
        <f t="shared" si="93"/>
        <v>VNQuảng Ngãi</v>
      </c>
    </row>
    <row r="6013">
      <c r="A6013" s="0" t="s">
        <v>15884</v>
      </c>
      <c r="B6013" s="0" t="s">
        <v>15885</v>
      </c>
      <c r="C6013" s="0" t="str">
        <f t="shared" si="93"/>
        <v>VNGia Lai</v>
      </c>
    </row>
    <row r="6014">
      <c r="A6014" s="0" t="s">
        <v>15886</v>
      </c>
      <c r="B6014" s="0" t="s">
        <v>15887</v>
      </c>
      <c r="C6014" s="0" t="str">
        <f t="shared" si="93"/>
        <v>VNBình Định</v>
      </c>
    </row>
    <row r="6015">
      <c r="A6015" s="0" t="s">
        <v>15888</v>
      </c>
      <c r="B6015" s="0" t="s">
        <v>1941</v>
      </c>
      <c r="C6015" s="0" t="str">
        <f t="shared" si="93"/>
        <v>VNPhú Yên</v>
      </c>
    </row>
    <row r="6016">
      <c r="A6016" s="0" t="s">
        <v>15889</v>
      </c>
      <c r="B6016" s="0" t="s">
        <v>15890</v>
      </c>
      <c r="C6016" s="0" t="str">
        <f t="shared" si="93"/>
        <v>VNĐắk Lắk</v>
      </c>
    </row>
    <row r="6017">
      <c r="A6017" s="0" t="s">
        <v>15891</v>
      </c>
      <c r="B6017" s="0" t="s">
        <v>15892</v>
      </c>
      <c r="C6017" s="0" t="str">
        <f t="shared" si="93"/>
        <v>VNKhánh Hòa</v>
      </c>
    </row>
    <row r="6018">
      <c r="A6018" s="0" t="s">
        <v>15893</v>
      </c>
      <c r="B6018" s="0" t="s">
        <v>15894</v>
      </c>
      <c r="C6018" s="0" t="str">
        <f t="shared" si="93"/>
        <v>VNLâm Đồng</v>
      </c>
    </row>
    <row r="6019">
      <c r="A6019" s="0" t="s">
        <v>15895</v>
      </c>
      <c r="B6019" s="0" t="s">
        <v>15896</v>
      </c>
      <c r="C6019" s="0" t="str">
        <f ref="C6019:C6082" t="shared" si="94">LEFT(A6019,2)&amp;B6019</f>
        <v>VNNinh Thuận</v>
      </c>
    </row>
    <row r="6020">
      <c r="A6020" s="0" t="s">
        <v>15897</v>
      </c>
      <c r="B6020" s="0" t="s">
        <v>15898</v>
      </c>
      <c r="C6020" s="0" t="str">
        <f t="shared" si="94"/>
        <v>VNTây Ninh</v>
      </c>
    </row>
    <row r="6021">
      <c r="A6021" s="0" t="s">
        <v>15899</v>
      </c>
      <c r="B6021" s="0" t="s">
        <v>15900</v>
      </c>
      <c r="C6021" s="0" t="str">
        <f t="shared" si="94"/>
        <v>VNĐồng Nai</v>
      </c>
    </row>
    <row r="6022">
      <c r="A6022" s="0" t="s">
        <v>15901</v>
      </c>
      <c r="B6022" s="0" t="s">
        <v>15902</v>
      </c>
      <c r="C6022" s="0" t="str">
        <f t="shared" si="94"/>
        <v>VNBình Thuận</v>
      </c>
    </row>
    <row r="6023">
      <c r="A6023" s="0" t="s">
        <v>15903</v>
      </c>
      <c r="B6023" s="0" t="s">
        <v>15904</v>
      </c>
      <c r="C6023" s="0" t="str">
        <f t="shared" si="94"/>
        <v>VNLong An</v>
      </c>
    </row>
    <row r="6024">
      <c r="A6024" s="0" t="s">
        <v>15905</v>
      </c>
      <c r="B6024" s="0" t="s">
        <v>15906</v>
      </c>
      <c r="C6024" s="0" t="str">
        <f t="shared" si="94"/>
        <v>VNBà Rịa - Vũng Tàu</v>
      </c>
    </row>
    <row r="6025">
      <c r="A6025" s="0" t="s">
        <v>15907</v>
      </c>
      <c r="B6025" s="0" t="s">
        <v>15908</v>
      </c>
      <c r="C6025" s="0" t="str">
        <f t="shared" si="94"/>
        <v>VNAn Giang</v>
      </c>
    </row>
    <row r="6026">
      <c r="A6026" s="0" t="s">
        <v>15909</v>
      </c>
      <c r="B6026" s="0" t="s">
        <v>15910</v>
      </c>
      <c r="C6026" s="0" t="str">
        <f t="shared" si="94"/>
        <v>VNĐồng Tháp</v>
      </c>
    </row>
    <row r="6027">
      <c r="A6027" s="0" t="s">
        <v>15911</v>
      </c>
      <c r="B6027" s="0" t="s">
        <v>15912</v>
      </c>
      <c r="C6027" s="0" t="str">
        <f t="shared" si="94"/>
        <v>VNTiền Giang</v>
      </c>
    </row>
    <row r="6028">
      <c r="A6028" s="0" t="s">
        <v>15913</v>
      </c>
      <c r="B6028" s="0" t="s">
        <v>15914</v>
      </c>
      <c r="C6028" s="0" t="str">
        <f t="shared" si="94"/>
        <v>VNKiến Giang</v>
      </c>
    </row>
    <row r="6029">
      <c r="A6029" s="0" t="s">
        <v>15915</v>
      </c>
      <c r="B6029" s="0" t="s">
        <v>15916</v>
      </c>
      <c r="C6029" s="0" t="str">
        <f t="shared" si="94"/>
        <v>VNVĩnh Long</v>
      </c>
    </row>
    <row r="6030">
      <c r="A6030" s="0" t="s">
        <v>15917</v>
      </c>
      <c r="B6030" s="0" t="s">
        <v>15918</v>
      </c>
      <c r="C6030" s="0" t="str">
        <f t="shared" si="94"/>
        <v>VNBến Tre</v>
      </c>
    </row>
    <row r="6031">
      <c r="A6031" s="0" t="s">
        <v>15919</v>
      </c>
      <c r="B6031" s="0" t="s">
        <v>15920</v>
      </c>
      <c r="C6031" s="0" t="str">
        <f t="shared" si="94"/>
        <v>VNTrà Vinh</v>
      </c>
    </row>
    <row r="6032">
      <c r="A6032" s="0" t="s">
        <v>15921</v>
      </c>
      <c r="B6032" s="0" t="s">
        <v>15922</v>
      </c>
      <c r="C6032" s="0" t="str">
        <f t="shared" si="94"/>
        <v>VNSóc Trăng</v>
      </c>
    </row>
    <row r="6033">
      <c r="A6033" s="0" t="s">
        <v>15923</v>
      </c>
      <c r="B6033" s="0" t="s">
        <v>15924</v>
      </c>
      <c r="C6033" s="0" t="str">
        <f t="shared" si="94"/>
        <v>VNBắc Kạn</v>
      </c>
    </row>
    <row r="6034">
      <c r="A6034" s="0" t="s">
        <v>15925</v>
      </c>
      <c r="B6034" s="0" t="s">
        <v>15926</v>
      </c>
      <c r="C6034" s="0" t="str">
        <f t="shared" si="94"/>
        <v>VNBắc Giang</v>
      </c>
    </row>
    <row r="6035">
      <c r="A6035" s="0" t="s">
        <v>15927</v>
      </c>
      <c r="B6035" s="0" t="s">
        <v>15928</v>
      </c>
      <c r="C6035" s="0" t="str">
        <f t="shared" si="94"/>
        <v>VNBạc Liêu</v>
      </c>
    </row>
    <row r="6036">
      <c r="A6036" s="0" t="s">
        <v>15929</v>
      </c>
      <c r="B6036" s="0" t="s">
        <v>15930</v>
      </c>
      <c r="C6036" s="0" t="str">
        <f t="shared" si="94"/>
        <v>VNBắc Ninh</v>
      </c>
    </row>
    <row r="6037">
      <c r="A6037" s="0" t="s">
        <v>15931</v>
      </c>
      <c r="B6037" s="0" t="s">
        <v>15932</v>
      </c>
      <c r="C6037" s="0" t="str">
        <f t="shared" si="94"/>
        <v>VNBình Dương</v>
      </c>
    </row>
    <row r="6038">
      <c r="A6038" s="0" t="s">
        <v>15933</v>
      </c>
      <c r="B6038" s="0" t="s">
        <v>15934</v>
      </c>
      <c r="C6038" s="0" t="str">
        <f t="shared" si="94"/>
        <v>VNBình Phước</v>
      </c>
    </row>
    <row r="6039">
      <c r="A6039" s="0" t="s">
        <v>15935</v>
      </c>
      <c r="B6039" s="0" t="s">
        <v>15936</v>
      </c>
      <c r="C6039" s="0" t="str">
        <f t="shared" si="94"/>
        <v>VNCà Mau</v>
      </c>
    </row>
    <row r="6040">
      <c r="A6040" s="0" t="s">
        <v>15937</v>
      </c>
      <c r="B6040" s="0" t="s">
        <v>15938</v>
      </c>
      <c r="C6040" s="0" t="str">
        <f t="shared" si="94"/>
        <v>VNHải Dương</v>
      </c>
    </row>
    <row r="6041">
      <c r="A6041" s="0" t="s">
        <v>15939</v>
      </c>
      <c r="B6041" s="0" t="s">
        <v>15940</v>
      </c>
      <c r="C6041" s="0" t="str">
        <f t="shared" si="94"/>
        <v>VNHà Nam</v>
      </c>
    </row>
    <row r="6042">
      <c r="A6042" s="0" t="s">
        <v>15941</v>
      </c>
      <c r="B6042" s="0" t="s">
        <v>15942</v>
      </c>
      <c r="C6042" s="0" t="str">
        <f t="shared" si="94"/>
        <v>VNHưng Yên</v>
      </c>
    </row>
    <row r="6043">
      <c r="A6043" s="0" t="s">
        <v>15943</v>
      </c>
      <c r="B6043" s="0" t="s">
        <v>15944</v>
      </c>
      <c r="C6043" s="0" t="str">
        <f t="shared" si="94"/>
        <v>VNNam Định</v>
      </c>
    </row>
    <row r="6044">
      <c r="A6044" s="0" t="s">
        <v>15945</v>
      </c>
      <c r="B6044" s="0" t="s">
        <v>15946</v>
      </c>
      <c r="C6044" s="0" t="str">
        <f t="shared" si="94"/>
        <v>VNPhú Thọ</v>
      </c>
    </row>
    <row r="6045">
      <c r="A6045" s="0" t="s">
        <v>15947</v>
      </c>
      <c r="B6045" s="0" t="s">
        <v>1954</v>
      </c>
      <c r="C6045" s="0" t="str">
        <f t="shared" si="94"/>
        <v>VNThái Nguyên</v>
      </c>
    </row>
    <row r="6046">
      <c r="A6046" s="0" t="s">
        <v>15948</v>
      </c>
      <c r="B6046" s="0" t="s">
        <v>15949</v>
      </c>
      <c r="C6046" s="0" t="str">
        <f t="shared" si="94"/>
        <v>VNVĩnh Phúc</v>
      </c>
    </row>
    <row r="6047">
      <c r="A6047" s="0" t="s">
        <v>15950</v>
      </c>
      <c r="B6047" s="0" t="s">
        <v>15951</v>
      </c>
      <c r="C6047" s="0" t="str">
        <f t="shared" si="94"/>
        <v>VNĐiện Biên</v>
      </c>
    </row>
    <row r="6048">
      <c r="A6048" s="0" t="s">
        <v>15952</v>
      </c>
      <c r="B6048" s="0" t="s">
        <v>15953</v>
      </c>
      <c r="C6048" s="0" t="str">
        <f t="shared" si="94"/>
        <v>VNĐắk Nông</v>
      </c>
    </row>
    <row r="6049">
      <c r="A6049" s="0" t="s">
        <v>15954</v>
      </c>
      <c r="B6049" s="0" t="s">
        <v>15955</v>
      </c>
      <c r="C6049" s="0" t="str">
        <f t="shared" si="94"/>
        <v>VNHậu Giang</v>
      </c>
    </row>
    <row r="6050">
      <c r="A6050" s="0" t="s">
        <v>15956</v>
      </c>
      <c r="B6050" s="0" t="s">
        <v>15957</v>
      </c>
      <c r="C6050" s="0" t="str">
        <f t="shared" si="94"/>
        <v>VNCan Tho</v>
      </c>
    </row>
    <row r="6051">
      <c r="A6051" s="0" t="s">
        <v>15958</v>
      </c>
      <c r="B6051" s="0" t="s">
        <v>15959</v>
      </c>
      <c r="C6051" s="0" t="str">
        <f t="shared" si="94"/>
        <v>VNDa Nang</v>
      </c>
    </row>
    <row r="6052">
      <c r="A6052" s="0" t="s">
        <v>15960</v>
      </c>
      <c r="B6052" s="0" t="s">
        <v>1798</v>
      </c>
      <c r="C6052" s="0" t="str">
        <f t="shared" si="94"/>
        <v>VNHa Noi</v>
      </c>
    </row>
    <row r="6053">
      <c r="A6053" s="0" t="s">
        <v>15961</v>
      </c>
      <c r="B6053" s="0" t="s">
        <v>1909</v>
      </c>
      <c r="C6053" s="0" t="str">
        <f t="shared" si="94"/>
        <v>VNHai Phong</v>
      </c>
    </row>
    <row r="6054">
      <c r="A6054" s="0" t="s">
        <v>15962</v>
      </c>
      <c r="B6054" s="0" t="s">
        <v>15963</v>
      </c>
      <c r="C6054" s="0" t="str">
        <f t="shared" si="94"/>
        <v>VNHo Chi Minh</v>
      </c>
    </row>
    <row r="6055">
      <c r="A6055" s="0" t="s">
        <v>15964</v>
      </c>
      <c r="B6055" s="0" t="s">
        <v>15965</v>
      </c>
      <c r="C6055" s="0" t="str">
        <f t="shared" si="94"/>
        <v>VUMalampa</v>
      </c>
    </row>
    <row r="6056">
      <c r="A6056" s="0" t="s">
        <v>15964</v>
      </c>
      <c r="B6056" s="0" t="s">
        <v>15965</v>
      </c>
      <c r="C6056" s="0" t="str">
        <f t="shared" si="94"/>
        <v>VUMalampa</v>
      </c>
    </row>
    <row r="6057">
      <c r="A6057" s="0" t="s">
        <v>15966</v>
      </c>
      <c r="B6057" s="0" t="s">
        <v>15967</v>
      </c>
      <c r="C6057" s="0" t="str">
        <f t="shared" si="94"/>
        <v>VUPénama</v>
      </c>
    </row>
    <row r="6058">
      <c r="A6058" s="0" t="s">
        <v>15966</v>
      </c>
      <c r="B6058" s="0" t="s">
        <v>15967</v>
      </c>
      <c r="C6058" s="0" t="str">
        <f t="shared" si="94"/>
        <v>VUPénama</v>
      </c>
    </row>
    <row r="6059">
      <c r="A6059" s="0" t="s">
        <v>15968</v>
      </c>
      <c r="B6059" s="0" t="s">
        <v>15969</v>
      </c>
      <c r="C6059" s="0" t="str">
        <f t="shared" si="94"/>
        <v>VUSanma</v>
      </c>
    </row>
    <row r="6060">
      <c r="A6060" s="0" t="s">
        <v>15968</v>
      </c>
      <c r="B6060" s="0" t="s">
        <v>15969</v>
      </c>
      <c r="C6060" s="0" t="str">
        <f t="shared" si="94"/>
        <v>VUSanma</v>
      </c>
    </row>
    <row r="6061">
      <c r="A6061" s="0" t="s">
        <v>15970</v>
      </c>
      <c r="B6061" s="0" t="s">
        <v>15971</v>
      </c>
      <c r="C6061" s="0" t="str">
        <f t="shared" si="94"/>
        <v>VUShéfa</v>
      </c>
    </row>
    <row r="6062">
      <c r="A6062" s="0" t="s">
        <v>15970</v>
      </c>
      <c r="B6062" s="0" t="s">
        <v>15971</v>
      </c>
      <c r="C6062" s="0" t="str">
        <f t="shared" si="94"/>
        <v>VUShéfa</v>
      </c>
    </row>
    <row r="6063">
      <c r="A6063" s="0" t="s">
        <v>15972</v>
      </c>
      <c r="B6063" s="0" t="s">
        <v>15973</v>
      </c>
      <c r="C6063" s="0" t="str">
        <f t="shared" si="94"/>
        <v>VUTaféa</v>
      </c>
    </row>
    <row r="6064">
      <c r="A6064" s="0" t="s">
        <v>15972</v>
      </c>
      <c r="B6064" s="0" t="s">
        <v>15973</v>
      </c>
      <c r="C6064" s="0" t="str">
        <f t="shared" si="94"/>
        <v>VUTaféa</v>
      </c>
    </row>
    <row r="6065">
      <c r="A6065" s="0" t="s">
        <v>15974</v>
      </c>
      <c r="B6065" s="0" t="s">
        <v>15975</v>
      </c>
      <c r="C6065" s="0" t="str">
        <f t="shared" si="94"/>
        <v>VUTorba</v>
      </c>
    </row>
    <row r="6066">
      <c r="A6066" s="0" t="s">
        <v>15974</v>
      </c>
      <c r="B6066" s="0" t="s">
        <v>15975</v>
      </c>
      <c r="C6066" s="0" t="str">
        <f t="shared" si="94"/>
        <v>VUTorba</v>
      </c>
    </row>
    <row r="6067">
      <c r="A6067" s="0" t="s">
        <v>15976</v>
      </c>
      <c r="B6067" s="0" t="s">
        <v>15977</v>
      </c>
      <c r="C6067" s="0" t="str">
        <f t="shared" si="94"/>
        <v>WFAlo</v>
      </c>
    </row>
    <row r="6068">
      <c r="A6068" s="0" t="s">
        <v>15978</v>
      </c>
      <c r="B6068" s="0" t="s">
        <v>15979</v>
      </c>
      <c r="C6068" s="0" t="str">
        <f t="shared" si="94"/>
        <v>WFSigave</v>
      </c>
    </row>
    <row r="6069">
      <c r="A6069" s="0" t="s">
        <v>15980</v>
      </c>
      <c r="B6069" s="0" t="s">
        <v>15981</v>
      </c>
      <c r="C6069" s="0" t="str">
        <f t="shared" si="94"/>
        <v>WFUvea</v>
      </c>
    </row>
    <row r="6070">
      <c r="A6070" s="0" t="s">
        <v>15982</v>
      </c>
      <c r="B6070" s="0" t="s">
        <v>15983</v>
      </c>
      <c r="C6070" s="0" t="str">
        <f t="shared" si="94"/>
        <v>WSA'ana</v>
      </c>
    </row>
    <row r="6071">
      <c r="A6071" s="0" t="s">
        <v>15982</v>
      </c>
      <c r="B6071" s="0" t="s">
        <v>15983</v>
      </c>
      <c r="C6071" s="0" t="str">
        <f t="shared" si="94"/>
        <v>WSA'ana</v>
      </c>
    </row>
    <row r="6072">
      <c r="A6072" s="0" t="s">
        <v>15984</v>
      </c>
      <c r="B6072" s="0" t="s">
        <v>15985</v>
      </c>
      <c r="C6072" s="0" t="str">
        <f t="shared" si="94"/>
        <v>WSAiga-i-le-Tai</v>
      </c>
    </row>
    <row r="6073">
      <c r="A6073" s="0" t="s">
        <v>15984</v>
      </c>
      <c r="B6073" s="0" t="s">
        <v>15985</v>
      </c>
      <c r="C6073" s="0" t="str">
        <f t="shared" si="94"/>
        <v>WSAiga-i-le-Tai</v>
      </c>
    </row>
    <row r="6074">
      <c r="A6074" s="0" t="s">
        <v>15986</v>
      </c>
      <c r="B6074" s="0" t="s">
        <v>15987</v>
      </c>
      <c r="C6074" s="0" t="str">
        <f t="shared" si="94"/>
        <v>WSAtua</v>
      </c>
    </row>
    <row r="6075">
      <c r="A6075" s="0" t="s">
        <v>15986</v>
      </c>
      <c r="B6075" s="0" t="s">
        <v>15987</v>
      </c>
      <c r="C6075" s="0" t="str">
        <f t="shared" si="94"/>
        <v>WSAtua</v>
      </c>
    </row>
    <row r="6076">
      <c r="A6076" s="0" t="s">
        <v>15988</v>
      </c>
      <c r="B6076" s="0" t="s">
        <v>15989</v>
      </c>
      <c r="C6076" s="0" t="str">
        <f t="shared" si="94"/>
        <v>WSFa'asaleleaga</v>
      </c>
    </row>
    <row r="6077">
      <c r="A6077" s="0" t="s">
        <v>15988</v>
      </c>
      <c r="B6077" s="0" t="s">
        <v>15989</v>
      </c>
      <c r="C6077" s="0" t="str">
        <f t="shared" si="94"/>
        <v>WSFa'asaleleaga</v>
      </c>
    </row>
    <row r="6078">
      <c r="A6078" s="0" t="s">
        <v>15990</v>
      </c>
      <c r="B6078" s="0" t="s">
        <v>15991</v>
      </c>
      <c r="C6078" s="0" t="str">
        <f t="shared" si="94"/>
        <v>WSGaga'emauga</v>
      </c>
    </row>
    <row r="6079">
      <c r="A6079" s="0" t="s">
        <v>15990</v>
      </c>
      <c r="B6079" s="0" t="s">
        <v>15991</v>
      </c>
      <c r="C6079" s="0" t="str">
        <f t="shared" si="94"/>
        <v>WSGaga'emauga</v>
      </c>
    </row>
    <row r="6080">
      <c r="A6080" s="0" t="s">
        <v>15992</v>
      </c>
      <c r="B6080" s="0" t="s">
        <v>15993</v>
      </c>
      <c r="C6080" s="0" t="str">
        <f t="shared" si="94"/>
        <v>WSGagaifomauga</v>
      </c>
    </row>
    <row r="6081">
      <c r="A6081" s="0" t="s">
        <v>15992</v>
      </c>
      <c r="B6081" s="0" t="s">
        <v>15993</v>
      </c>
      <c r="C6081" s="0" t="str">
        <f t="shared" si="94"/>
        <v>WSGagaifomauga</v>
      </c>
    </row>
    <row r="6082">
      <c r="A6082" s="0" t="s">
        <v>15994</v>
      </c>
      <c r="B6082" s="0" t="s">
        <v>15995</v>
      </c>
      <c r="C6082" s="0" t="str">
        <f t="shared" si="94"/>
        <v>WSPalauli</v>
      </c>
    </row>
    <row r="6083">
      <c r="A6083" s="0" t="s">
        <v>15994</v>
      </c>
      <c r="B6083" s="0" t="s">
        <v>15995</v>
      </c>
      <c r="C6083" s="0" t="str">
        <f ref="C6083:C6146" t="shared" si="95">LEFT(A6083,2)&amp;B6083</f>
        <v>WSPalauli</v>
      </c>
    </row>
    <row r="6084">
      <c r="A6084" s="0" t="s">
        <v>15996</v>
      </c>
      <c r="B6084" s="0" t="s">
        <v>15997</v>
      </c>
      <c r="C6084" s="0" t="str">
        <f t="shared" si="95"/>
        <v>WSSatupa'itea</v>
      </c>
    </row>
    <row r="6085">
      <c r="A6085" s="0" t="s">
        <v>15996</v>
      </c>
      <c r="B6085" s="0" t="s">
        <v>15997</v>
      </c>
      <c r="C6085" s="0" t="str">
        <f t="shared" si="95"/>
        <v>WSSatupa'itea</v>
      </c>
    </row>
    <row r="6086">
      <c r="A6086" s="0" t="s">
        <v>15998</v>
      </c>
      <c r="B6086" s="0" t="s">
        <v>15999</v>
      </c>
      <c r="C6086" s="0" t="str">
        <f t="shared" si="95"/>
        <v>WSTuamasaga</v>
      </c>
    </row>
    <row r="6087">
      <c r="A6087" s="0" t="s">
        <v>15998</v>
      </c>
      <c r="B6087" s="0" t="s">
        <v>15999</v>
      </c>
      <c r="C6087" s="0" t="str">
        <f t="shared" si="95"/>
        <v>WSTuamasaga</v>
      </c>
    </row>
    <row r="6088">
      <c r="A6088" s="0" t="s">
        <v>16000</v>
      </c>
      <c r="B6088" s="0" t="s">
        <v>16001</v>
      </c>
      <c r="C6088" s="0" t="str">
        <f t="shared" si="95"/>
        <v>WSVa'a-o-Fonoti</v>
      </c>
    </row>
    <row r="6089">
      <c r="A6089" s="0" t="s">
        <v>16000</v>
      </c>
      <c r="B6089" s="0" t="s">
        <v>16001</v>
      </c>
      <c r="C6089" s="0" t="str">
        <f t="shared" si="95"/>
        <v>WSVa'a-o-Fonoti</v>
      </c>
    </row>
    <row r="6090">
      <c r="A6090" s="0" t="s">
        <v>16002</v>
      </c>
      <c r="B6090" s="0" t="s">
        <v>16003</v>
      </c>
      <c r="C6090" s="0" t="str">
        <f t="shared" si="95"/>
        <v>WSVaisigano</v>
      </c>
    </row>
    <row r="6091">
      <c r="A6091" s="0" t="s">
        <v>16002</v>
      </c>
      <c r="B6091" s="0" t="s">
        <v>16003</v>
      </c>
      <c r="C6091" s="0" t="str">
        <f t="shared" si="95"/>
        <v>WSVaisigano</v>
      </c>
    </row>
    <row r="6092">
      <c r="A6092" s="0" t="s">
        <v>16004</v>
      </c>
      <c r="B6092" s="0" t="s">
        <v>16005</v>
      </c>
      <c r="C6092" s="0" t="str">
        <f t="shared" si="95"/>
        <v>YEAmānat al ‘Āşimah [city]</v>
      </c>
    </row>
    <row r="6093">
      <c r="A6093" s="0" t="s">
        <v>16006</v>
      </c>
      <c r="B6093" s="0" t="s">
        <v>16007</v>
      </c>
      <c r="C6093" s="0" t="str">
        <f t="shared" si="95"/>
        <v>YEAbyan</v>
      </c>
    </row>
    <row r="6094">
      <c r="A6094" s="0" t="s">
        <v>16008</v>
      </c>
      <c r="B6094" s="0" t="s">
        <v>16009</v>
      </c>
      <c r="C6094" s="0" t="str">
        <f t="shared" si="95"/>
        <v>YE‘Adan</v>
      </c>
    </row>
    <row r="6095">
      <c r="A6095" s="0" t="s">
        <v>16010</v>
      </c>
      <c r="B6095" s="0" t="s">
        <v>16011</v>
      </c>
      <c r="C6095" s="0" t="str">
        <f t="shared" si="95"/>
        <v>YE‘Amrān</v>
      </c>
    </row>
    <row r="6096">
      <c r="A6096" s="0" t="s">
        <v>16012</v>
      </c>
      <c r="B6096" s="0" t="s">
        <v>16013</v>
      </c>
      <c r="C6096" s="0" t="str">
        <f t="shared" si="95"/>
        <v>YEAl Bayḑā’</v>
      </c>
    </row>
    <row r="6097">
      <c r="A6097" s="0" t="s">
        <v>16014</v>
      </c>
      <c r="B6097" s="0" t="s">
        <v>16015</v>
      </c>
      <c r="C6097" s="0" t="str">
        <f t="shared" si="95"/>
        <v>YEAḑ Ḑāli‘</v>
      </c>
    </row>
    <row r="6098">
      <c r="A6098" s="0" t="s">
        <v>16016</v>
      </c>
      <c r="B6098" s="0" t="s">
        <v>16017</v>
      </c>
      <c r="C6098" s="0" t="str">
        <f t="shared" si="95"/>
        <v>YEDhamār</v>
      </c>
    </row>
    <row r="6099">
      <c r="A6099" s="0" t="s">
        <v>16018</v>
      </c>
      <c r="B6099" s="0" t="s">
        <v>16019</v>
      </c>
      <c r="C6099" s="0" t="str">
        <f t="shared" si="95"/>
        <v>YEḨaḑramawt</v>
      </c>
    </row>
    <row r="6100">
      <c r="A6100" s="0" t="s">
        <v>16020</v>
      </c>
      <c r="B6100" s="0" t="s">
        <v>16021</v>
      </c>
      <c r="C6100" s="0" t="str">
        <f t="shared" si="95"/>
        <v>YEḨajjah</v>
      </c>
    </row>
    <row r="6101">
      <c r="A6101" s="0" t="s">
        <v>16022</v>
      </c>
      <c r="B6101" s="0" t="s">
        <v>16023</v>
      </c>
      <c r="C6101" s="0" t="str">
        <f t="shared" si="95"/>
        <v>YEAl Ḩudaydah</v>
      </c>
    </row>
    <row r="6102">
      <c r="A6102" s="0" t="s">
        <v>16024</v>
      </c>
      <c r="B6102" s="0" t="s">
        <v>16025</v>
      </c>
      <c r="C6102" s="0" t="str">
        <f t="shared" si="95"/>
        <v>YEIbb</v>
      </c>
    </row>
    <row r="6103">
      <c r="A6103" s="0" t="s">
        <v>16026</v>
      </c>
      <c r="B6103" s="0" t="s">
        <v>13813</v>
      </c>
      <c r="C6103" s="0" t="str">
        <f t="shared" si="95"/>
        <v>YEAl Jawf</v>
      </c>
    </row>
    <row r="6104">
      <c r="A6104" s="0" t="s">
        <v>16027</v>
      </c>
      <c r="B6104" s="0" t="s">
        <v>16028</v>
      </c>
      <c r="C6104" s="0" t="str">
        <f t="shared" si="95"/>
        <v>YELaḩij</v>
      </c>
    </row>
    <row r="6105">
      <c r="A6105" s="0" t="s">
        <v>16029</v>
      </c>
      <c r="B6105" s="0" t="s">
        <v>16030</v>
      </c>
      <c r="C6105" s="0" t="str">
        <f t="shared" si="95"/>
        <v>YEMa’rib</v>
      </c>
    </row>
    <row r="6106">
      <c r="A6106" s="0" t="s">
        <v>16031</v>
      </c>
      <c r="B6106" s="0" t="s">
        <v>16032</v>
      </c>
      <c r="C6106" s="0" t="str">
        <f t="shared" si="95"/>
        <v>YEAl Mahrah</v>
      </c>
    </row>
    <row r="6107">
      <c r="A6107" s="0" t="s">
        <v>16033</v>
      </c>
      <c r="B6107" s="0" t="s">
        <v>16034</v>
      </c>
      <c r="C6107" s="0" t="str">
        <f t="shared" si="95"/>
        <v>YEAl Maḩwīt</v>
      </c>
    </row>
    <row r="6108">
      <c r="A6108" s="0" t="s">
        <v>16035</v>
      </c>
      <c r="B6108" s="0" t="s">
        <v>16036</v>
      </c>
      <c r="C6108" s="0" t="str">
        <f t="shared" si="95"/>
        <v>YERaymah</v>
      </c>
    </row>
    <row r="6109">
      <c r="A6109" s="0" t="s">
        <v>16037</v>
      </c>
      <c r="B6109" s="0" t="s">
        <v>16038</v>
      </c>
      <c r="C6109" s="0" t="str">
        <f t="shared" si="95"/>
        <v>YEŞāʻdah</v>
      </c>
    </row>
    <row r="6110">
      <c r="A6110" s="0" t="s">
        <v>16039</v>
      </c>
      <c r="B6110" s="0" t="s">
        <v>16040</v>
      </c>
      <c r="C6110" s="0" t="str">
        <f t="shared" si="95"/>
        <v>YEShabwah</v>
      </c>
    </row>
    <row r="6111">
      <c r="A6111" s="0" t="s">
        <v>16041</v>
      </c>
      <c r="B6111" s="0" t="s">
        <v>16042</v>
      </c>
      <c r="C6111" s="0" t="str">
        <f t="shared" si="95"/>
        <v>YEŞanʻā’</v>
      </c>
    </row>
    <row r="6112">
      <c r="A6112" s="0" t="s">
        <v>16043</v>
      </c>
      <c r="B6112" s="0" t="s">
        <v>16044</v>
      </c>
      <c r="C6112" s="0" t="str">
        <f t="shared" si="95"/>
        <v>YEArkhabīl Suquţrá</v>
      </c>
    </row>
    <row r="6113">
      <c r="A6113" s="0" t="s">
        <v>16045</v>
      </c>
      <c r="B6113" s="0" t="s">
        <v>16046</v>
      </c>
      <c r="C6113" s="0" t="str">
        <f t="shared" si="95"/>
        <v>YETāʻizz</v>
      </c>
    </row>
    <row r="6114">
      <c r="A6114" s="0" t="s">
        <v>16047</v>
      </c>
      <c r="B6114" s="0" t="s">
        <v>16048</v>
      </c>
      <c r="C6114" s="0" t="str">
        <f t="shared" si="95"/>
        <v>ZAOos-Kaap</v>
      </c>
    </row>
    <row r="6115">
      <c r="A6115" s="0" t="s">
        <v>16047</v>
      </c>
      <c r="B6115" s="0" t="s">
        <v>16049</v>
      </c>
      <c r="C6115" s="0" t="str">
        <f t="shared" si="95"/>
        <v>ZAEastern Cape</v>
      </c>
    </row>
    <row r="6116">
      <c r="A6116" s="0" t="s">
        <v>16047</v>
      </c>
      <c r="B6116" s="0" t="s">
        <v>16050</v>
      </c>
      <c r="C6116" s="0" t="str">
        <f t="shared" si="95"/>
        <v>ZAiPumalanga-Kapa</v>
      </c>
    </row>
    <row r="6117">
      <c r="A6117" s="0" t="s">
        <v>16047</v>
      </c>
      <c r="B6117" s="0" t="s">
        <v>16051</v>
      </c>
      <c r="C6117" s="0" t="str">
        <f t="shared" si="95"/>
        <v>ZAKapa Bohlabela</v>
      </c>
    </row>
    <row r="6118">
      <c r="A6118" s="0" t="s">
        <v>16047</v>
      </c>
      <c r="B6118" s="0" t="s">
        <v>16052</v>
      </c>
      <c r="C6118" s="0" t="str">
        <f t="shared" si="95"/>
        <v>ZAKapa Botjhabela</v>
      </c>
    </row>
    <row r="6119">
      <c r="A6119" s="0" t="s">
        <v>16047</v>
      </c>
      <c r="B6119" s="0" t="s">
        <v>16053</v>
      </c>
      <c r="C6119" s="0" t="str">
        <f t="shared" si="95"/>
        <v>ZAKapa Botlhaba</v>
      </c>
    </row>
    <row r="6120">
      <c r="A6120" s="0" t="s">
        <v>16047</v>
      </c>
      <c r="B6120" s="0" t="s">
        <v>16054</v>
      </c>
      <c r="C6120" s="0" t="str">
        <f t="shared" si="95"/>
        <v>ZAKapa-Vuxa</v>
      </c>
    </row>
    <row r="6121">
      <c r="A6121" s="0" t="s">
        <v>16047</v>
      </c>
      <c r="B6121" s="0" t="s">
        <v>16055</v>
      </c>
      <c r="C6121" s="0" t="str">
        <f t="shared" si="95"/>
        <v>ZAKapa Vhubvaḓuvha</v>
      </c>
    </row>
    <row r="6122">
      <c r="A6122" s="0" t="s">
        <v>16047</v>
      </c>
      <c r="B6122" s="0" t="s">
        <v>16056</v>
      </c>
      <c r="C6122" s="0" t="str">
        <f t="shared" si="95"/>
        <v>ZAMpuma-Koloni</v>
      </c>
    </row>
    <row r="6123">
      <c r="A6123" s="0" t="s">
        <v>16047</v>
      </c>
      <c r="B6123" s="0" t="s">
        <v>16057</v>
      </c>
      <c r="C6123" s="0" t="str">
        <f t="shared" si="95"/>
        <v>ZAMpumalanga-Kapa</v>
      </c>
    </row>
    <row r="6124">
      <c r="A6124" s="0" t="s">
        <v>16058</v>
      </c>
      <c r="B6124" s="0" t="s">
        <v>16059</v>
      </c>
      <c r="C6124" s="0" t="str">
        <f t="shared" si="95"/>
        <v>ZAVrystaat</v>
      </c>
    </row>
    <row r="6125">
      <c r="A6125" s="0" t="s">
        <v>16058</v>
      </c>
      <c r="B6125" s="0" t="s">
        <v>16060</v>
      </c>
      <c r="C6125" s="0" t="str">
        <f t="shared" si="95"/>
        <v>ZAFree State</v>
      </c>
    </row>
    <row r="6126">
      <c r="A6126" s="0" t="s">
        <v>16058</v>
      </c>
      <c r="B6126" s="0" t="s">
        <v>16061</v>
      </c>
      <c r="C6126" s="0" t="str">
        <f t="shared" si="95"/>
        <v>ZAiFreyistata</v>
      </c>
    </row>
    <row r="6127">
      <c r="A6127" s="0" t="s">
        <v>16058</v>
      </c>
      <c r="B6127" s="0" t="s">
        <v>16062</v>
      </c>
      <c r="C6127" s="0" t="str">
        <f t="shared" si="95"/>
        <v>ZAFreistata</v>
      </c>
    </row>
    <row r="6128">
      <c r="A6128" s="0" t="s">
        <v>16058</v>
      </c>
      <c r="B6128" s="0" t="s">
        <v>16062</v>
      </c>
      <c r="C6128" s="0" t="str">
        <f t="shared" si="95"/>
        <v>ZAFreistata</v>
      </c>
    </row>
    <row r="6129">
      <c r="A6129" s="0" t="s">
        <v>16058</v>
      </c>
      <c r="B6129" s="0" t="s">
        <v>16063</v>
      </c>
      <c r="C6129" s="0" t="str">
        <f t="shared" si="95"/>
        <v>ZAForeisetata</v>
      </c>
    </row>
    <row r="6130">
      <c r="A6130" s="0" t="s">
        <v>16058</v>
      </c>
      <c r="B6130" s="0" t="s">
        <v>16060</v>
      </c>
      <c r="C6130" s="0" t="str">
        <f t="shared" si="95"/>
        <v>ZAFree State</v>
      </c>
    </row>
    <row r="6131">
      <c r="A6131" s="0" t="s">
        <v>16058</v>
      </c>
      <c r="B6131" s="0" t="s">
        <v>16064</v>
      </c>
      <c r="C6131" s="0" t="str">
        <f t="shared" si="95"/>
        <v>ZAFureisitata</v>
      </c>
    </row>
    <row r="6132">
      <c r="A6132" s="0" t="s">
        <v>16058</v>
      </c>
      <c r="B6132" s="0" t="s">
        <v>16065</v>
      </c>
      <c r="C6132" s="0" t="str">
        <f t="shared" si="95"/>
        <v>ZAFreyistata</v>
      </c>
    </row>
    <row r="6133">
      <c r="A6133" s="0" t="s">
        <v>16058</v>
      </c>
      <c r="B6133" s="0" t="s">
        <v>16066</v>
      </c>
      <c r="C6133" s="0" t="str">
        <f t="shared" si="95"/>
        <v>ZAFuleyisitata</v>
      </c>
    </row>
    <row r="6134">
      <c r="A6134" s="0" t="s">
        <v>16067</v>
      </c>
      <c r="B6134" s="0" t="s">
        <v>1218</v>
      </c>
      <c r="C6134" s="0" t="str">
        <f t="shared" si="95"/>
        <v>ZAGauteng</v>
      </c>
    </row>
    <row r="6135">
      <c r="A6135" s="0" t="s">
        <v>16067</v>
      </c>
      <c r="B6135" s="0" t="s">
        <v>1218</v>
      </c>
      <c r="C6135" s="0" t="str">
        <f t="shared" si="95"/>
        <v>ZAGauteng</v>
      </c>
    </row>
    <row r="6136">
      <c r="A6136" s="0" t="s">
        <v>16067</v>
      </c>
      <c r="B6136" s="0" t="s">
        <v>16068</v>
      </c>
      <c r="C6136" s="0" t="str">
        <f t="shared" si="95"/>
        <v>ZAiGauteng</v>
      </c>
    </row>
    <row r="6137">
      <c r="A6137" s="0" t="s">
        <v>16067</v>
      </c>
      <c r="B6137" s="0" t="s">
        <v>1218</v>
      </c>
      <c r="C6137" s="0" t="str">
        <f t="shared" si="95"/>
        <v>ZAGauteng</v>
      </c>
    </row>
    <row r="6138">
      <c r="A6138" s="0" t="s">
        <v>16067</v>
      </c>
      <c r="B6138" s="0" t="s">
        <v>16069</v>
      </c>
      <c r="C6138" s="0" t="str">
        <f t="shared" si="95"/>
        <v>ZAKgauteng</v>
      </c>
    </row>
    <row r="6139">
      <c r="A6139" s="0" t="s">
        <v>16067</v>
      </c>
      <c r="B6139" s="0" t="s">
        <v>1218</v>
      </c>
      <c r="C6139" s="0" t="str">
        <f t="shared" si="95"/>
        <v>ZAGauteng</v>
      </c>
    </row>
    <row r="6140">
      <c r="A6140" s="0" t="s">
        <v>16067</v>
      </c>
      <c r="B6140" s="0" t="s">
        <v>1218</v>
      </c>
      <c r="C6140" s="0" t="str">
        <f t="shared" si="95"/>
        <v>ZAGauteng</v>
      </c>
    </row>
    <row r="6141">
      <c r="A6141" s="0" t="s">
        <v>16067</v>
      </c>
      <c r="B6141" s="0" t="s">
        <v>1218</v>
      </c>
      <c r="C6141" s="0" t="str">
        <f t="shared" si="95"/>
        <v>ZAGauteng</v>
      </c>
    </row>
    <row r="6142">
      <c r="A6142" s="0" t="s">
        <v>16067</v>
      </c>
      <c r="B6142" s="0" t="s">
        <v>1218</v>
      </c>
      <c r="C6142" s="0" t="str">
        <f t="shared" si="95"/>
        <v>ZAGauteng</v>
      </c>
    </row>
    <row r="6143">
      <c r="A6143" s="0" t="s">
        <v>16067</v>
      </c>
      <c r="B6143" s="0" t="s">
        <v>16070</v>
      </c>
      <c r="C6143" s="0" t="str">
        <f t="shared" si="95"/>
        <v>ZARhawuti</v>
      </c>
    </row>
    <row r="6144">
      <c r="A6144" s="0" t="s">
        <v>16067</v>
      </c>
      <c r="B6144" s="0" t="s">
        <v>1218</v>
      </c>
      <c r="C6144" s="0" t="str">
        <f t="shared" si="95"/>
        <v>ZAGauteng</v>
      </c>
    </row>
    <row r="6145">
      <c r="A6145" s="0" t="s">
        <v>16071</v>
      </c>
      <c r="B6145" s="0" t="s">
        <v>16072</v>
      </c>
      <c r="C6145" s="0" t="str">
        <f t="shared" si="95"/>
        <v>ZAKwaZulu-Natal</v>
      </c>
    </row>
    <row r="6146">
      <c r="A6146" s="0" t="s">
        <v>16071</v>
      </c>
      <c r="B6146" s="0" t="s">
        <v>16073</v>
      </c>
      <c r="C6146" s="0" t="str">
        <f t="shared" si="95"/>
        <v>ZAKwazulu-Natal</v>
      </c>
    </row>
    <row r="6147">
      <c r="A6147" s="0" t="s">
        <v>16071</v>
      </c>
      <c r="B6147" s="0" t="s">
        <v>16074</v>
      </c>
      <c r="C6147" s="0" t="str">
        <f ref="C6147:C6210" t="shared" si="96">LEFT(A6147,2)&amp;B6147</f>
        <v>ZAiKwaZulu-Natal</v>
      </c>
    </row>
    <row r="6148">
      <c r="A6148" s="0" t="s">
        <v>16071</v>
      </c>
      <c r="B6148" s="0" t="s">
        <v>16075</v>
      </c>
      <c r="C6148" s="0" t="str">
        <f t="shared" si="96"/>
        <v>ZAGaZulu-Natala</v>
      </c>
    </row>
    <row r="6149">
      <c r="A6149" s="0" t="s">
        <v>16071</v>
      </c>
      <c r="B6149" s="0" t="s">
        <v>16076</v>
      </c>
      <c r="C6149" s="0" t="str">
        <f t="shared" si="96"/>
        <v>ZAHazolo-Natala</v>
      </c>
    </row>
    <row r="6150">
      <c r="A6150" s="0" t="s">
        <v>16071</v>
      </c>
      <c r="B6150" s="0" t="s">
        <v>16077</v>
      </c>
      <c r="C6150" s="0" t="str">
        <f t="shared" si="96"/>
        <v>ZAKwaZulu-Natali</v>
      </c>
    </row>
    <row r="6151">
      <c r="A6151" s="0" t="s">
        <v>16071</v>
      </c>
      <c r="B6151" s="0" t="s">
        <v>16072</v>
      </c>
      <c r="C6151" s="0" t="str">
        <f t="shared" si="96"/>
        <v>ZAKwaZulu-Natal</v>
      </c>
    </row>
    <row r="6152">
      <c r="A6152" s="0" t="s">
        <v>16071</v>
      </c>
      <c r="B6152" s="0" t="s">
        <v>16073</v>
      </c>
      <c r="C6152" s="0" t="str">
        <f t="shared" si="96"/>
        <v>ZAKwazulu-Natal</v>
      </c>
    </row>
    <row r="6153">
      <c r="A6153" s="0" t="s">
        <v>16071</v>
      </c>
      <c r="B6153" s="0" t="s">
        <v>16078</v>
      </c>
      <c r="C6153" s="0" t="str">
        <f t="shared" si="96"/>
        <v>ZAHaZulu-Natal</v>
      </c>
    </row>
    <row r="6154">
      <c r="A6154" s="0" t="s">
        <v>16071</v>
      </c>
      <c r="B6154" s="0" t="s">
        <v>16079</v>
      </c>
      <c r="C6154" s="0" t="str">
        <f t="shared" si="96"/>
        <v>ZAKwaZulu-Natala</v>
      </c>
    </row>
    <row r="6155">
      <c r="A6155" s="0" t="s">
        <v>16071</v>
      </c>
      <c r="B6155" s="0" t="s">
        <v>16077</v>
      </c>
      <c r="C6155" s="0" t="str">
        <f t="shared" si="96"/>
        <v>ZAKwaZulu-Natali</v>
      </c>
    </row>
    <row r="6156">
      <c r="A6156" s="0" t="s">
        <v>16080</v>
      </c>
      <c r="B6156" s="0" t="s">
        <v>16081</v>
      </c>
      <c r="C6156" s="0" t="str">
        <f t="shared" si="96"/>
        <v>ZALimpopo</v>
      </c>
    </row>
    <row r="6157">
      <c r="A6157" s="0" t="s">
        <v>16080</v>
      </c>
      <c r="B6157" s="0" t="s">
        <v>16081</v>
      </c>
      <c r="C6157" s="0" t="str">
        <f t="shared" si="96"/>
        <v>ZALimpopo</v>
      </c>
    </row>
    <row r="6158">
      <c r="A6158" s="0" t="s">
        <v>16080</v>
      </c>
      <c r="B6158" s="0" t="s">
        <v>16081</v>
      </c>
      <c r="C6158" s="0" t="str">
        <f t="shared" si="96"/>
        <v>ZALimpopo</v>
      </c>
    </row>
    <row r="6159">
      <c r="A6159" s="0" t="s">
        <v>16080</v>
      </c>
      <c r="B6159" s="0" t="s">
        <v>16081</v>
      </c>
      <c r="C6159" s="0" t="str">
        <f t="shared" si="96"/>
        <v>ZALimpopo</v>
      </c>
    </row>
    <row r="6160">
      <c r="A6160" s="0" t="s">
        <v>16080</v>
      </c>
      <c r="B6160" s="0" t="s">
        <v>16081</v>
      </c>
      <c r="C6160" s="0" t="str">
        <f t="shared" si="96"/>
        <v>ZALimpopo</v>
      </c>
    </row>
    <row r="6161">
      <c r="A6161" s="0" t="s">
        <v>16080</v>
      </c>
      <c r="B6161" s="0" t="s">
        <v>16081</v>
      </c>
      <c r="C6161" s="0" t="str">
        <f t="shared" si="96"/>
        <v>ZALimpopo</v>
      </c>
    </row>
    <row r="6162">
      <c r="A6162" s="0" t="s">
        <v>16080</v>
      </c>
      <c r="B6162" s="0" t="s">
        <v>16081</v>
      </c>
      <c r="C6162" s="0" t="str">
        <f t="shared" si="96"/>
        <v>ZALimpopo</v>
      </c>
    </row>
    <row r="6163">
      <c r="A6163" s="0" t="s">
        <v>16080</v>
      </c>
      <c r="B6163" s="0" t="s">
        <v>16081</v>
      </c>
      <c r="C6163" s="0" t="str">
        <f t="shared" si="96"/>
        <v>ZALimpopo</v>
      </c>
    </row>
    <row r="6164">
      <c r="A6164" s="0" t="s">
        <v>16080</v>
      </c>
      <c r="B6164" s="0" t="s">
        <v>16082</v>
      </c>
      <c r="C6164" s="0" t="str">
        <f t="shared" si="96"/>
        <v>ZAVhembe</v>
      </c>
    </row>
    <row r="6165">
      <c r="A6165" s="0" t="s">
        <v>16080</v>
      </c>
      <c r="B6165" s="0" t="s">
        <v>16081</v>
      </c>
      <c r="C6165" s="0" t="str">
        <f t="shared" si="96"/>
        <v>ZALimpopo</v>
      </c>
    </row>
    <row r="6166">
      <c r="A6166" s="0" t="s">
        <v>16080</v>
      </c>
      <c r="B6166" s="0" t="s">
        <v>16081</v>
      </c>
      <c r="C6166" s="0" t="str">
        <f t="shared" si="96"/>
        <v>ZALimpopo</v>
      </c>
    </row>
    <row r="6167">
      <c r="A6167" s="0" t="s">
        <v>16083</v>
      </c>
      <c r="B6167" s="0" t="s">
        <v>16084</v>
      </c>
      <c r="C6167" s="0" t="str">
        <f t="shared" si="96"/>
        <v>ZAMpumalanga</v>
      </c>
    </row>
    <row r="6168">
      <c r="A6168" s="0" t="s">
        <v>16083</v>
      </c>
      <c r="B6168" s="0" t="s">
        <v>16084</v>
      </c>
      <c r="C6168" s="0" t="str">
        <f t="shared" si="96"/>
        <v>ZAMpumalanga</v>
      </c>
    </row>
    <row r="6169">
      <c r="A6169" s="0" t="s">
        <v>16083</v>
      </c>
      <c r="B6169" s="0" t="s">
        <v>16085</v>
      </c>
      <c r="C6169" s="0" t="str">
        <f t="shared" si="96"/>
        <v>ZAiMpumalanga</v>
      </c>
    </row>
    <row r="6170">
      <c r="A6170" s="0" t="s">
        <v>16083</v>
      </c>
      <c r="B6170" s="0" t="s">
        <v>16084</v>
      </c>
      <c r="C6170" s="0" t="str">
        <f t="shared" si="96"/>
        <v>ZAMpumalanga</v>
      </c>
    </row>
    <row r="6171">
      <c r="A6171" s="0" t="s">
        <v>16083</v>
      </c>
      <c r="B6171" s="0" t="s">
        <v>16084</v>
      </c>
      <c r="C6171" s="0" t="str">
        <f t="shared" si="96"/>
        <v>ZAMpumalanga</v>
      </c>
    </row>
    <row r="6172">
      <c r="A6172" s="0" t="s">
        <v>16083</v>
      </c>
      <c r="B6172" s="0" t="s">
        <v>16084</v>
      </c>
      <c r="C6172" s="0" t="str">
        <f t="shared" si="96"/>
        <v>ZAMpumalanga</v>
      </c>
    </row>
    <row r="6173">
      <c r="A6173" s="0" t="s">
        <v>16083</v>
      </c>
      <c r="B6173" s="0" t="s">
        <v>16084</v>
      </c>
      <c r="C6173" s="0" t="str">
        <f t="shared" si="96"/>
        <v>ZAMpumalanga</v>
      </c>
    </row>
    <row r="6174">
      <c r="A6174" s="0" t="s">
        <v>16083</v>
      </c>
      <c r="B6174" s="0" t="s">
        <v>16084</v>
      </c>
      <c r="C6174" s="0" t="str">
        <f t="shared" si="96"/>
        <v>ZAMpumalanga</v>
      </c>
    </row>
    <row r="6175">
      <c r="A6175" s="0" t="s">
        <v>16083</v>
      </c>
      <c r="B6175" s="0" t="s">
        <v>16084</v>
      </c>
      <c r="C6175" s="0" t="str">
        <f t="shared" si="96"/>
        <v>ZAMpumalanga</v>
      </c>
    </row>
    <row r="6176">
      <c r="A6176" s="0" t="s">
        <v>16083</v>
      </c>
      <c r="B6176" s="0" t="s">
        <v>16084</v>
      </c>
      <c r="C6176" s="0" t="str">
        <f t="shared" si="96"/>
        <v>ZAMpumalanga</v>
      </c>
    </row>
    <row r="6177">
      <c r="A6177" s="0" t="s">
        <v>16083</v>
      </c>
      <c r="B6177" s="0" t="s">
        <v>16084</v>
      </c>
      <c r="C6177" s="0" t="str">
        <f t="shared" si="96"/>
        <v>ZAMpumalanga</v>
      </c>
    </row>
    <row r="6178">
      <c r="A6178" s="0" t="s">
        <v>16086</v>
      </c>
      <c r="B6178" s="0" t="s">
        <v>16087</v>
      </c>
      <c r="C6178" s="0" t="str">
        <f t="shared" si="96"/>
        <v>ZANoord-Kaap</v>
      </c>
    </row>
    <row r="6179">
      <c r="A6179" s="0" t="s">
        <v>16086</v>
      </c>
      <c r="B6179" s="0" t="s">
        <v>16088</v>
      </c>
      <c r="C6179" s="0" t="str">
        <f t="shared" si="96"/>
        <v>ZANorthern Cape</v>
      </c>
    </row>
    <row r="6180">
      <c r="A6180" s="0" t="s">
        <v>16086</v>
      </c>
      <c r="B6180" s="0" t="s">
        <v>16089</v>
      </c>
      <c r="C6180" s="0" t="str">
        <f t="shared" si="96"/>
        <v>ZAiTlhagwini-Kapa</v>
      </c>
    </row>
    <row r="6181">
      <c r="A6181" s="0" t="s">
        <v>16086</v>
      </c>
      <c r="B6181" s="0" t="s">
        <v>16090</v>
      </c>
      <c r="C6181" s="0" t="str">
        <f t="shared" si="96"/>
        <v>ZAKapa Leboya</v>
      </c>
    </row>
    <row r="6182">
      <c r="A6182" s="0" t="s">
        <v>16086</v>
      </c>
      <c r="B6182" s="0" t="s">
        <v>16090</v>
      </c>
      <c r="C6182" s="0" t="str">
        <f t="shared" si="96"/>
        <v>ZAKapa Leboya</v>
      </c>
    </row>
    <row r="6183">
      <c r="A6183" s="0" t="s">
        <v>16086</v>
      </c>
      <c r="B6183" s="0" t="s">
        <v>16091</v>
      </c>
      <c r="C6183" s="0" t="str">
        <f t="shared" si="96"/>
        <v>ZAKapa Bokone</v>
      </c>
    </row>
    <row r="6184">
      <c r="A6184" s="0" t="s">
        <v>16086</v>
      </c>
      <c r="B6184" s="0" t="s">
        <v>16092</v>
      </c>
      <c r="C6184" s="0" t="str">
        <f t="shared" si="96"/>
        <v>ZAKapa-N'walungu</v>
      </c>
    </row>
    <row r="6185">
      <c r="A6185" s="0" t="s">
        <v>16086</v>
      </c>
      <c r="B6185" s="0" t="s">
        <v>16093</v>
      </c>
      <c r="C6185" s="0" t="str">
        <f t="shared" si="96"/>
        <v>ZAKapa Devhula</v>
      </c>
    </row>
    <row r="6186">
      <c r="A6186" s="0" t="s">
        <v>16086</v>
      </c>
      <c r="B6186" s="0" t="s">
        <v>16094</v>
      </c>
      <c r="C6186" s="0" t="str">
        <f t="shared" si="96"/>
        <v>ZAMntla-Koloni</v>
      </c>
    </row>
    <row r="6187">
      <c r="A6187" s="0" t="s">
        <v>16086</v>
      </c>
      <c r="B6187" s="0" t="s">
        <v>16095</v>
      </c>
      <c r="C6187" s="0" t="str">
        <f t="shared" si="96"/>
        <v>ZANyakatho-Kapa</v>
      </c>
    </row>
    <row r="6188">
      <c r="A6188" s="0" t="s">
        <v>16096</v>
      </c>
      <c r="B6188" s="0" t="s">
        <v>16097</v>
      </c>
      <c r="C6188" s="0" t="str">
        <f t="shared" si="96"/>
        <v>ZANoordwes</v>
      </c>
    </row>
    <row r="6189">
      <c r="A6189" s="0" t="s">
        <v>16096</v>
      </c>
      <c r="B6189" s="0" t="s">
        <v>1361</v>
      </c>
      <c r="C6189" s="0" t="str">
        <f t="shared" si="96"/>
        <v>ZANorth-West</v>
      </c>
    </row>
    <row r="6190">
      <c r="A6190" s="0" t="s">
        <v>16096</v>
      </c>
      <c r="B6190" s="0" t="s">
        <v>16098</v>
      </c>
      <c r="C6190" s="0" t="str">
        <f t="shared" si="96"/>
        <v>ZAiTlhagwini-Tjhingalanga</v>
      </c>
    </row>
    <row r="6191">
      <c r="A6191" s="0" t="s">
        <v>16096</v>
      </c>
      <c r="B6191" s="0" t="s">
        <v>16099</v>
      </c>
      <c r="C6191" s="0" t="str">
        <f t="shared" si="96"/>
        <v>ZALebowa Bodikela</v>
      </c>
    </row>
    <row r="6192">
      <c r="A6192" s="0" t="s">
        <v>16096</v>
      </c>
      <c r="B6192" s="0" t="s">
        <v>16100</v>
      </c>
      <c r="C6192" s="0" t="str">
        <f t="shared" si="96"/>
        <v>ZALeboya (le) Bophirima</v>
      </c>
    </row>
    <row r="6193">
      <c r="A6193" s="0" t="s">
        <v>16096</v>
      </c>
      <c r="B6193" s="0" t="s">
        <v>16101</v>
      </c>
      <c r="C6193" s="0" t="str">
        <f t="shared" si="96"/>
        <v>ZABokone Bophirima</v>
      </c>
    </row>
    <row r="6194">
      <c r="A6194" s="0" t="s">
        <v>16096</v>
      </c>
      <c r="B6194" s="0" t="s">
        <v>16102</v>
      </c>
      <c r="C6194" s="0" t="str">
        <f t="shared" si="96"/>
        <v>ZAN'walungu-Vupeladyambu</v>
      </c>
    </row>
    <row r="6195">
      <c r="A6195" s="0" t="s">
        <v>16096</v>
      </c>
      <c r="B6195" s="0" t="s">
        <v>16103</v>
      </c>
      <c r="C6195" s="0" t="str">
        <f t="shared" si="96"/>
        <v>ZAMntla-Ntshona</v>
      </c>
    </row>
    <row r="6196">
      <c r="A6196" s="0" t="s">
        <v>16096</v>
      </c>
      <c r="B6196" s="0" t="s">
        <v>16104</v>
      </c>
      <c r="C6196" s="0" t="str">
        <f t="shared" si="96"/>
        <v>ZANyakatho-Ntshonalanga</v>
      </c>
    </row>
    <row r="6197">
      <c r="A6197" s="0" t="s">
        <v>16105</v>
      </c>
      <c r="B6197" s="0" t="s">
        <v>16106</v>
      </c>
      <c r="C6197" s="0" t="str">
        <f t="shared" si="96"/>
        <v>ZAWes-Kaap</v>
      </c>
    </row>
    <row r="6198">
      <c r="A6198" s="0" t="s">
        <v>16105</v>
      </c>
      <c r="B6198" s="0" t="s">
        <v>16107</v>
      </c>
      <c r="C6198" s="0" t="str">
        <f t="shared" si="96"/>
        <v>ZAWestern Cape</v>
      </c>
    </row>
    <row r="6199">
      <c r="A6199" s="0" t="s">
        <v>16105</v>
      </c>
      <c r="B6199" s="0" t="s">
        <v>16108</v>
      </c>
      <c r="C6199" s="0" t="str">
        <f t="shared" si="96"/>
        <v>ZAiTjhingalanga-Kapa</v>
      </c>
    </row>
    <row r="6200">
      <c r="A6200" s="0" t="s">
        <v>16105</v>
      </c>
      <c r="B6200" s="0" t="s">
        <v>16109</v>
      </c>
      <c r="C6200" s="0" t="str">
        <f t="shared" si="96"/>
        <v>ZAKapa Bodikela</v>
      </c>
    </row>
    <row r="6201">
      <c r="A6201" s="0" t="s">
        <v>16105</v>
      </c>
      <c r="B6201" s="0" t="s">
        <v>16110</v>
      </c>
      <c r="C6201" s="0" t="str">
        <f t="shared" si="96"/>
        <v>ZAKapa Bophirimela</v>
      </c>
    </row>
    <row r="6202">
      <c r="A6202" s="0" t="s">
        <v>16105</v>
      </c>
      <c r="B6202" s="0" t="s">
        <v>16111</v>
      </c>
      <c r="C6202" s="0" t="str">
        <f t="shared" si="96"/>
        <v>ZAKapa Bophirima</v>
      </c>
    </row>
    <row r="6203">
      <c r="A6203" s="0" t="s">
        <v>16105</v>
      </c>
      <c r="B6203" s="0" t="s">
        <v>16112</v>
      </c>
      <c r="C6203" s="0" t="str">
        <f t="shared" si="96"/>
        <v>ZAKapa-Vupeladyambu</v>
      </c>
    </row>
    <row r="6204">
      <c r="A6204" s="0" t="s">
        <v>16105</v>
      </c>
      <c r="B6204" s="0" t="s">
        <v>16113</v>
      </c>
      <c r="C6204" s="0" t="str">
        <f t="shared" si="96"/>
        <v>ZAKapa Vhukovhela</v>
      </c>
    </row>
    <row r="6205">
      <c r="A6205" s="0" t="s">
        <v>16105</v>
      </c>
      <c r="B6205" s="0" t="s">
        <v>16114</v>
      </c>
      <c r="C6205" s="0" t="str">
        <f t="shared" si="96"/>
        <v>ZANtshona-Koloni</v>
      </c>
    </row>
    <row r="6206">
      <c r="A6206" s="0" t="s">
        <v>16105</v>
      </c>
      <c r="B6206" s="0" t="s">
        <v>16115</v>
      </c>
      <c r="C6206" s="0" t="str">
        <f t="shared" si="96"/>
        <v>ZANtshonalanga-Kapa</v>
      </c>
    </row>
    <row r="6207">
      <c r="A6207" s="0" t="s">
        <v>16116</v>
      </c>
      <c r="B6207" s="0" t="s">
        <v>1884</v>
      </c>
      <c r="C6207" s="0" t="str">
        <f t="shared" si="96"/>
        <v>ZMWestern</v>
      </c>
    </row>
    <row r="6208">
      <c r="A6208" s="0" t="s">
        <v>16117</v>
      </c>
      <c r="B6208" s="0" t="s">
        <v>6649</v>
      </c>
      <c r="C6208" s="0" t="str">
        <f t="shared" si="96"/>
        <v>ZMCentral</v>
      </c>
    </row>
    <row r="6209">
      <c r="A6209" s="0" t="s">
        <v>16118</v>
      </c>
      <c r="B6209" s="0" t="s">
        <v>1664</v>
      </c>
      <c r="C6209" s="0" t="str">
        <f t="shared" si="96"/>
        <v>ZMEastern</v>
      </c>
    </row>
    <row r="6210">
      <c r="A6210" s="0" t="s">
        <v>16119</v>
      </c>
      <c r="B6210" s="0" t="s">
        <v>16120</v>
      </c>
      <c r="C6210" s="0" t="str">
        <f t="shared" si="96"/>
        <v>ZMLuapula</v>
      </c>
    </row>
    <row r="6211">
      <c r="A6211" s="0" t="s">
        <v>16121</v>
      </c>
      <c r="B6211" s="0" t="s">
        <v>8212</v>
      </c>
      <c r="C6211" s="0" t="str">
        <f ref="C6211:C6226" t="shared" si="97">LEFT(A6211,2)&amp;B6211</f>
        <v>ZMNorthern</v>
      </c>
    </row>
    <row r="6212">
      <c r="A6212" s="0" t="s">
        <v>16122</v>
      </c>
      <c r="B6212" s="0" t="s">
        <v>16123</v>
      </c>
      <c r="C6212" s="0" t="str">
        <f t="shared" si="97"/>
        <v>ZMNorth-Western</v>
      </c>
    </row>
    <row r="6213">
      <c r="A6213" s="0" t="s">
        <v>16124</v>
      </c>
      <c r="B6213" s="0" t="s">
        <v>6667</v>
      </c>
      <c r="C6213" s="0" t="str">
        <f t="shared" si="97"/>
        <v>ZMSouthern</v>
      </c>
    </row>
    <row r="6214">
      <c r="A6214" s="0" t="s">
        <v>16125</v>
      </c>
      <c r="B6214" s="0" t="s">
        <v>16126</v>
      </c>
      <c r="C6214" s="0" t="str">
        <f t="shared" si="97"/>
        <v>ZMCopperbelt</v>
      </c>
    </row>
    <row r="6215">
      <c r="A6215" s="0" t="s">
        <v>16127</v>
      </c>
      <c r="B6215" s="0" t="s">
        <v>16128</v>
      </c>
      <c r="C6215" s="0" t="str">
        <f t="shared" si="97"/>
        <v>ZMLusaka</v>
      </c>
    </row>
    <row r="6216">
      <c r="A6216" s="0" t="s">
        <v>16129</v>
      </c>
      <c r="B6216" s="0" t="s">
        <v>16130</v>
      </c>
      <c r="C6216" s="0" t="str">
        <f t="shared" si="97"/>
        <v>ZMMuchinga</v>
      </c>
    </row>
    <row r="6217">
      <c r="A6217" s="0" t="s">
        <v>16131</v>
      </c>
      <c r="B6217" s="0" t="s">
        <v>16132</v>
      </c>
      <c r="C6217" s="0" t="str">
        <f t="shared" si="97"/>
        <v>ZWBulawayo</v>
      </c>
    </row>
    <row r="6218">
      <c r="A6218" s="0" t="s">
        <v>16133</v>
      </c>
      <c r="B6218" s="0" t="s">
        <v>1303</v>
      </c>
      <c r="C6218" s="0" t="str">
        <f t="shared" si="97"/>
        <v>ZWHarare</v>
      </c>
    </row>
    <row r="6219">
      <c r="A6219" s="0" t="s">
        <v>16134</v>
      </c>
      <c r="B6219" s="0" t="s">
        <v>16135</v>
      </c>
      <c r="C6219" s="0" t="str">
        <f t="shared" si="97"/>
        <v>ZWManicaland</v>
      </c>
    </row>
    <row r="6220">
      <c r="A6220" s="0" t="s">
        <v>16136</v>
      </c>
      <c r="B6220" s="0" t="s">
        <v>16137</v>
      </c>
      <c r="C6220" s="0" t="str">
        <f t="shared" si="97"/>
        <v>ZWMashonaland Central</v>
      </c>
    </row>
    <row r="6221">
      <c r="A6221" s="0" t="s">
        <v>16138</v>
      </c>
      <c r="B6221" s="0" t="s">
        <v>16139</v>
      </c>
      <c r="C6221" s="0" t="str">
        <f t="shared" si="97"/>
        <v>ZWMashonaland East</v>
      </c>
    </row>
    <row r="6222">
      <c r="A6222" s="0" t="s">
        <v>16140</v>
      </c>
      <c r="B6222" s="0" t="s">
        <v>16141</v>
      </c>
      <c r="C6222" s="0" t="str">
        <f t="shared" si="97"/>
        <v>ZWMidlands</v>
      </c>
    </row>
    <row r="6223">
      <c r="A6223" s="0" t="s">
        <v>16142</v>
      </c>
      <c r="B6223" s="0" t="s">
        <v>16143</v>
      </c>
      <c r="C6223" s="0" t="str">
        <f t="shared" si="97"/>
        <v>ZWMatabeleland North</v>
      </c>
    </row>
    <row r="6224">
      <c r="A6224" s="0" t="s">
        <v>16144</v>
      </c>
      <c r="B6224" s="0" t="s">
        <v>16145</v>
      </c>
      <c r="C6224" s="0" t="str">
        <f t="shared" si="97"/>
        <v>ZWMatabeleland South</v>
      </c>
    </row>
    <row r="6225">
      <c r="A6225" s="0" t="s">
        <v>16146</v>
      </c>
      <c r="B6225" s="0" t="s">
        <v>16147</v>
      </c>
      <c r="C6225" s="0" t="str">
        <f t="shared" si="97"/>
        <v>ZWMasvingo</v>
      </c>
    </row>
    <row r="6226">
      <c r="A6226" s="0" t="s">
        <v>16148</v>
      </c>
      <c r="B6226" s="0" t="s">
        <v>16149</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F34C83-4B9C-4A3A-B2AD-4D066B94626E}"/>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0" zoomScalePageLayoutView="60" workbookViewId="0"/>
  </sheetViews>
  <sheetFormatPr defaultColWidth="8.84375" defaultRowHeight="13.5"/>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101</v>
      </c>
    </row>
    <row r="2" ht="30">
      <c r="A2" s="696" t="str">
        <f>OFFSET(L!$C$1,MATCH("Instructions"&amp;ADDRESS(ROW(),COLUMN(),4),L!$A:$A,0)-1,SL,,)</f>
        <v>Introduction</v>
      </c>
      <c r="B2" s="691" t="s">
        <v>102</v>
      </c>
    </row>
    <row r="3" ht="150">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103</v>
      </c>
    </row>
    <row r="4" ht="222.65"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104</v>
      </c>
    </row>
    <row r="5" ht="15">
      <c r="A5" s="697"/>
      <c r="B5" s="691"/>
    </row>
    <row r="6" ht="30">
      <c r="A6" s="696" t="str">
        <f>OFFSET(L!$C$1,MATCH("Instructions"&amp;ADDRESS(ROW(),COLUMN(),4),L!$A:$A,0)-1,SL,,)</f>
        <v>Instructions for completing Company Information questions (rows 8 - 22).
Provide comments in ENGLISH only</v>
      </c>
      <c r="B6" s="691" t="s">
        <v>102</v>
      </c>
    </row>
    <row r="7" ht="15">
      <c r="A7" s="828" t="str">
        <f>OFFSET(L!$C$1,MATCH("Instructions"&amp;ADDRESS(ROW(),COLUMN(),4),L!$A:$A,0)-1,SL,,)</f>
        <v>Note:  Entries with (*) are mandatory fields. </v>
      </c>
      <c r="B7" s="691"/>
    </row>
    <row r="8" ht="30">
      <c r="A8" s="693" t="str">
        <f>OFFSET(L!$C$1,MATCH("Instructions"&amp;ADDRESS(ROW(),COLUMN(),4),L!$A:$A,0)-1,SL,,)</f>
        <v>1. Insert your company's Legal Name.  Please do not use abbreviations. In this field you have the option to add other commercial names, DBAs, etc.</v>
      </c>
      <c r="B8" s="691"/>
    </row>
    <row r="9" ht="405.65"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101</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0">
      <c r="A12" s="693" t="str">
        <f>OFFSET(L!$C$1,MATCH("Instructions"&amp;ADDRESS(ROW(),COLUMN(),4),L!$A:$A,0)-1,SL,,)</f>
        <v>5. Insert your full company address (street, city, state, country, postal code).  This field is optional.</v>
      </c>
      <c r="B12" s="691" t="s">
        <v>102</v>
      </c>
    </row>
    <row r="13" ht="33.75" customHeight="1">
      <c r="A13" s="693" t="str">
        <f>OFFSET(L!$C$1,MATCH("Instructions"&amp;ADDRESS(ROW(),COLUMN(),4),L!$A:$A,0)-1,SL,,)</f>
        <v>6. Insert the name of the person to contact regarding the contents of the declaration information. This field is mandatory.</v>
      </c>
      <c r="B13" s="691"/>
    </row>
    <row r="14" ht="30">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5">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5">
      <c r="A17" s="693" t="str">
        <f>OFFSET(L!$C$1,MATCH("Instructions"&amp;ADDRESS(ROW(),COLUMN(),4),L!$A:$A,0)-1,SL,,)</f>
        <v>10. Insert the title for the Authorizing person. This field is optional.</v>
      </c>
      <c r="B17" s="691"/>
    </row>
    <row r="18" ht="30">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5">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0">
      <c r="A21" s="693" t="str">
        <f>OFFSET(L!$C$1,MATCH("Instructions"&amp;ADDRESS(ROW(),COLUMN(),4),L!$A:$A,0)-1,SL,,)</f>
        <v>14. As an example, the user may save the file name as:  companyname-date.xls (date as YYYY-MM-DD).  </v>
      </c>
      <c r="B21" s="691" t="s">
        <v>102</v>
      </c>
    </row>
    <row r="22" ht="15">
      <c r="A22" s="697"/>
      <c r="B22" s="691"/>
    </row>
    <row r="23" ht="30">
      <c r="A23" s="696" t="str">
        <f>OFFSET(L!$C$1,MATCH("Instructions"&amp;ADDRESS(ROW(),COLUMN(),4),L!$A:$A,0)-1,SL,,)</f>
        <v>Instructions for completing the eight Due Diligence Questions (rows 24 - 71).
Provide answers in ENGLISH only</v>
      </c>
      <c r="B23" s="691" t="s">
        <v>102</v>
      </c>
    </row>
    <row r="24" ht="80.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105</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102</v>
      </c>
    </row>
    <row r="26" ht="280.75"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102</v>
      </c>
    </row>
    <row r="27" ht="30">
      <c r="A27" s="693" t="str">
        <f>OFFSET(L!$C$1,MATCH("Instructions"&amp;ADDRESS(ROW(),COLUMN(),4),L!$A:$A,0)-1,SL,,)</f>
        <v>Some companies may require substantiation for a "No" answer that should be entered into the Comment Field.</v>
      </c>
      <c r="B27" s="691" t="s">
        <v>102</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5"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102</v>
      </c>
    </row>
    <row r="30" ht="181.75"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35">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102</v>
      </c>
    </row>
    <row r="32" ht="234.65"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105</v>
      </c>
    </row>
    <row r="33" ht="75">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0">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102</v>
      </c>
    </row>
    <row r="35" ht="21" customHeight="1">
      <c r="A35" s="693" t="str">
        <f>OFFSET(L!$C$1,MATCH("Instructions"&amp;ADDRESS(ROW(),COLUMN(),4),L!$A:$A,0)-1,SL,,)</f>
        <v>Provide comments in the Comment sections as required to clarify your responses.</v>
      </c>
      <c r="B35" s="691"/>
    </row>
    <row r="36" ht="15">
      <c r="A36" s="697"/>
      <c r="B36" s="691"/>
    </row>
    <row r="37" ht="45">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102</v>
      </c>
    </row>
    <row r="38" ht="135">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106</v>
      </c>
    </row>
    <row r="39" ht="60">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75">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107</v>
      </c>
    </row>
    <row r="42" ht="150">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105</v>
      </c>
    </row>
    <row r="43" ht="150">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108</v>
      </c>
    </row>
    <row r="44" ht="135">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102</v>
      </c>
    </row>
    <row r="45" ht="120">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103</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102</v>
      </c>
    </row>
    <row r="47" ht="15">
      <c r="A47" s="697"/>
      <c r="B47" s="691"/>
    </row>
    <row r="48" ht="30">
      <c r="A48" s="696" t="str">
        <f>OFFSET(L!$C$1,MATCH("Instructions"&amp;ADDRESS(ROW(),COLUMN(),4),L!$A:$A,0)-1,SL,,)</f>
        <v>Instructions for completing the Smelter List Tab.
Provide answers in ENGLISH only</v>
      </c>
      <c r="B48" s="691" t="s">
        <v>102</v>
      </c>
    </row>
    <row r="49" ht="22.5" customHeight="1">
      <c r="A49" s="828" t="str">
        <f>OFFSET(L!$C$1,MATCH("Instructions"&amp;ADDRESS(ROW(),COLUMN(),4),L!$A:$A,0)-1,SL,,)</f>
        <v>Note:  Columns with (*) are mandatory fields</v>
      </c>
      <c r="B49" s="691"/>
    </row>
    <row r="50" ht="60">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101</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102</v>
      </c>
    </row>
    <row r="52" ht="44.5" customHeight="1">
      <c r="A52" s="693" t="str">
        <f>OFFSET(L!$C$1,MATCH("Instructions"&amp;ADDRESS(ROW(),COLUMN(),4),L!$A:$A,0)-1,SL,,)</f>
        <v>2. Metal (*)   -   Use the pull down menu to select the metal for which you are entering smelter information.  This field is mandatory.</v>
      </c>
      <c r="B52" s="691"/>
    </row>
    <row r="53" ht="79"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102</v>
      </c>
    </row>
    <row r="54" ht="60">
      <c r="A54" s="693" t="str">
        <f>OFFSET(L!$C$1,MATCH("Instructions"&amp;ADDRESS(ROW(),COLUMN(),4),L!$A:$A,0)-1,SL,,)</f>
        <v>4. Smelter Name (1)- Fill in smelter name if you selected "Smelter Not Listed" in column C.  This field will auto-populate when a smelter name in selected in Column C.  This field is mandatory.</v>
      </c>
      <c r="B54" s="691" t="s">
        <v>101</v>
      </c>
    </row>
    <row r="55" ht="75">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107</v>
      </c>
    </row>
    <row r="56" ht="60">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101</v>
      </c>
    </row>
    <row r="57" ht="60">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101</v>
      </c>
    </row>
    <row r="58" ht="60">
      <c r="A58" s="693" t="str">
        <f>OFFSET(L!$C$1,MATCH("Instructions"&amp;ADDRESS(ROW(),COLUMN(),4),L!$A:$A,0)-1,SL,,)</f>
        <v>8. Smelter Street -  Provide the street name on which the smelter is located. This field is optional.</v>
      </c>
      <c r="B58" s="691" t="s">
        <v>101</v>
      </c>
    </row>
    <row r="59" ht="30">
      <c r="A59" s="693" t="str">
        <f>OFFSET(L!$C$1,MATCH("Instructions"&amp;ADDRESS(ROW(),COLUMN(),4),L!$A:$A,0)-1,SL,,)</f>
        <v>9. Smelter City – Provide the city name of where the smelter is located. This field is optional.</v>
      </c>
      <c r="B59" s="691" t="s">
        <v>102</v>
      </c>
    </row>
    <row r="60" ht="45" customHeight="1">
      <c r="A60" s="693" t="str">
        <f>OFFSET(L!$C$1,MATCH("Instructions"&amp;ADDRESS(ROW(),COLUMN(),4),L!$A:$A,0)-1,SL,,)</f>
        <v>10. Smelter Location: State/Province, if applicable – Provide the state or province where the smelter is located. This field is optional.</v>
      </c>
      <c r="B60" s="691" t="s">
        <v>105</v>
      </c>
    </row>
    <row r="61" ht="150">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105</v>
      </c>
    </row>
    <row r="62" ht="60">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101</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101</v>
      </c>
    </row>
    <row r="64" ht="136.25"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0">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5">
      <c r="A67" s="698"/>
      <c r="B67" s="691"/>
    </row>
    <row r="68" ht="34.5" customHeight="1">
      <c r="A68" s="696" t="str">
        <f>OFFSET(L!$C$1,MATCH("Instructions"&amp;ADDRESS(ROW(),COLUMN(),4),L!$A:$A,0)-1,SL,,)</f>
        <v>TERMS AND CONDITIONS</v>
      </c>
      <c r="B68" s="691"/>
    </row>
    <row r="69" ht="15">
      <c r="A69" s="698"/>
      <c r="B69" s="691"/>
    </row>
    <row r="70" ht="80.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102</v>
      </c>
    </row>
    <row r="71" ht="93.65"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109</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108</v>
      </c>
    </row>
    <row r="73" ht="75">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107</v>
      </c>
    </row>
    <row r="74" ht="30">
      <c r="A74" s="693"/>
      <c r="B74" s="691" t="s">
        <v>102</v>
      </c>
    </row>
    <row r="75" ht="15">
      <c r="A75" s="693" t="str">
        <f>OFFSET(L!$C$1,MATCH("General"&amp;"Cpy",L!$A:$A,0)-1,SL,,)</f>
        <v>© 2024 Responsible Minerals Initiative. All rights reserved.</v>
      </c>
      <c r="B75" s="692"/>
    </row>
    <row r="76" ht="15">
      <c r="A76" s="694" t="s">
        <v>110</v>
      </c>
      <c r="B76" s="692"/>
    </row>
    <row r="77" ht="15.5">
      <c r="A77" s="730"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4" width="1.61328125" customWidth="1"/>
    <col min="5" max="5" width="1.61328125" customWidth="1"/>
    <col min="6" max="6" width="4.61328125" customWidth="1"/>
    <col min="7" max="7" width="4.84375" customWidth="1"/>
  </cols>
  <sheetData>
    <row r="1" ht="14">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 customHeight="1">
      <c r="A3" s="665"/>
      <c r="B3" s="655" t="str">
        <f>OFFSET(L!$C$1,MATCH("Definitions"&amp;ADDRESS(ROW(),COLUMN(),4),L!$A:$A,0)-1,SL,,)</f>
        <v>3TG</v>
      </c>
      <c r="C3" s="655" t="str">
        <f>OFFSET(L!$C$1,MATCH("Definitions"&amp;ADDRESS(ROW(),COLUMN(),4),L!$A:$A,0)-1,SL,,)</f>
        <v>Tantalum, tin, tungsten, gold</v>
      </c>
      <c r="D3" s="912"/>
      <c r="E3" s="691" t="s">
        <v>105</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0">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5"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101</v>
      </c>
    </row>
    <row r="7" ht="105.65"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101</v>
      </c>
    </row>
    <row r="8" ht="135">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106</v>
      </c>
    </row>
    <row r="9" ht="60">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101</v>
      </c>
    </row>
    <row r="10" ht="45">
      <c r="A10" s="665"/>
      <c r="B10" s="655" t="str">
        <f>OFFSET(L!$C$1,MATCH("Definitions"&amp;ADDRESS(ROW(),COLUMN(),4),L!$A:$A,0)-1,SL,,)</f>
        <v>DRC</v>
      </c>
      <c r="C10" s="655" t="str">
        <f>OFFSET(L!$C$1,MATCH("Definitions"&amp;ADDRESS(ROW(),COLUMN(),4),L!$A:$A,0)-1,SL,,)</f>
        <v>Democratic Republic of Congo</v>
      </c>
      <c r="D10" s="912"/>
      <c r="E10" s="691" t="s">
        <v>105</v>
      </c>
    </row>
    <row r="11" hidden="1" ht="60">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105</v>
      </c>
    </row>
    <row r="12" ht="60">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912"/>
      <c r="E12" s="691" t="s">
        <v>105</v>
      </c>
    </row>
    <row r="13" ht="107.25" customHeight="1">
      <c r="A13" s="665"/>
      <c r="B13" s="655" t="str">
        <f>OFFSET(L!$C$1,MATCH("Definitions"&amp;ADDRESS(ROW(),COLUMN(),4),L!$A:$A,0)-1,SL,,)</f>
        <v>Independent Third-Party Audit Firm</v>
      </c>
      <c r="C13" s="655"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912"/>
      <c r="E13" s="691" t="s">
        <v>107</v>
      </c>
    </row>
    <row r="14" ht="285">
      <c r="A14" s="665"/>
      <c r="B14" s="655" t="str">
        <f>OFFSET(L!$C$1,MATCH("Definitions"&amp;ADDRESS(ROW(),COLUMN(),4),L!$A:$A,0)-1,SL,,)</f>
        <v>Intentionally added</v>
      </c>
      <c r="C14" s="655"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105</v>
      </c>
    </row>
    <row r="15" ht="120">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105</v>
      </c>
    </row>
    <row r="16" ht="60">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105</v>
      </c>
    </row>
    <row r="17" ht="180">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105</v>
      </c>
    </row>
    <row r="18" ht="150">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105</v>
      </c>
    </row>
    <row r="19" ht="15">
      <c r="A19" s="665"/>
      <c r="B19" s="655" t="str">
        <f>OFFSET(L!$C$1,MATCH("Definitions"&amp;ADDRESS(ROW(),COLUMN(),4),L!$A:$A,0)-1,SL,,)</f>
        <v>OECD</v>
      </c>
      <c r="C19" s="655" t="str">
        <f>OFFSET(L!$C$1,MATCH("Definitions"&amp;ADDRESS(ROW(),COLUMN(),4),L!$A:$A,0)-1,SL,,)</f>
        <v>Organisation for Economic Co-operation and Development</v>
      </c>
      <c r="D19" s="912"/>
      <c r="E19" s="691"/>
    </row>
    <row r="20" ht="30">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5">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0">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5"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912"/>
      <c r="E25" s="691" t="s">
        <v>105</v>
      </c>
    </row>
    <row r="26" ht="75">
      <c r="A26" s="665"/>
      <c r="B26" s="655" t="str">
        <f>OFFSET(L!$C$1,MATCH("Definitions"&amp;ADDRESS(ROW(),COLUMN(),4),L!$A:$A,0)-1,SL,,)</f>
        <v>SEC</v>
      </c>
      <c r="C26" s="655" t="str">
        <f>OFFSET(L!$C$1,MATCH("Definitions"&amp;ADDRESS(ROW(),COLUMN(),4),L!$A:$A,0)-1,SL,,)</f>
        <v>U.S. Securities and Exchange Commission (www.sec.gov)</v>
      </c>
      <c r="D26" s="912"/>
      <c r="E26" s="691" t="s">
        <v>107</v>
      </c>
    </row>
    <row r="27" ht="60">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105</v>
      </c>
    </row>
    <row r="28" ht="60">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912"/>
      <c r="E28" s="691" t="s">
        <v>101</v>
      </c>
    </row>
    <row r="29" ht="90">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912"/>
      <c r="E29" s="691" t="s">
        <v>107</v>
      </c>
    </row>
    <row r="30" ht="151.75"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912"/>
      <c r="E30" s="691" t="s">
        <v>112</v>
      </c>
    </row>
    <row r="31" ht="137"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912"/>
      <c r="E31" s="691"/>
    </row>
    <row r="32" ht="15">
      <c r="A32" s="665"/>
      <c r="B32" s="911" t="str">
        <f>OFFSET(L!$C$1,MATCH("General"&amp;"Cpy",L!$A:$A,0)-1,SL,,)</f>
        <v>© 2024 Responsible Minerals Initiative. All rights reserved.</v>
      </c>
      <c r="C32" s="911"/>
      <c r="D32" s="912"/>
      <c r="E32" s="691"/>
    </row>
    <row r="33" ht="14">
      <c r="A33" s="666"/>
      <c r="B33" s="744"/>
      <c r="C33" s="744"/>
      <c r="D33" s="913"/>
    </row>
    <row r="34" ht="14"/>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hidden="1" width="3.61328125" customWidth="1"/>
    <col min="13" max="15" hidden="1" width="4.84375" customWidth="1"/>
    <col min="16" max="24" hidden="1" width="9.15234375" customWidth="1"/>
    <col min="25" max="25" hidden="1" width="0" customWidth="1"/>
  </cols>
  <sheetData>
    <row r="1" ht="15.5">
      <c r="A1" s="948"/>
      <c r="B1" s="949"/>
      <c r="C1" s="949"/>
      <c r="D1" s="949"/>
      <c r="E1" s="949"/>
      <c r="F1" s="949"/>
      <c r="G1" s="949"/>
      <c r="H1" s="949"/>
      <c r="I1" s="949"/>
      <c r="J1" s="949"/>
      <c r="K1" s="950"/>
      <c r="L1" s="691"/>
      <c r="P1" s="595"/>
      <c r="Q1" s="595"/>
      <c r="R1" s="595"/>
      <c r="S1" s="595"/>
      <c r="T1" s="595"/>
      <c r="U1" s="595"/>
      <c r="V1" s="595"/>
      <c r="W1" s="595"/>
      <c r="X1" s="595"/>
      <c r="Y1" s="595"/>
      <c r="Z1" s="595"/>
      <c r="AA1" s="595"/>
      <c r="AB1" s="595"/>
      <c r="AC1" s="595"/>
      <c r="AD1" s="595"/>
      <c r="AE1" s="595"/>
      <c r="AF1" s="595"/>
      <c r="AG1" s="595"/>
      <c r="AH1" s="595"/>
    </row>
    <row r="2" ht="82.4" customHeight="1">
      <c r="A2" s="626"/>
      <c r="B2" s="727"/>
      <c r="C2" s="627"/>
      <c r="D2" s="951" t="str">
        <f>OFFSET(L!$C$1,MATCH("Declaration"&amp;ADDRESS(ROW(),COLUMN(),4),L!$A:$A,0)-1,SL,,)</f>
        <v>Conflict Minerals Reporting Template (CMRT)</v>
      </c>
      <c r="E2" s="952"/>
      <c r="F2" s="952"/>
      <c r="G2" s="952"/>
      <c r="H2" s="952"/>
      <c r="I2" s="952"/>
      <c r="J2" s="953"/>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113</v>
      </c>
      <c r="C3" s="607"/>
      <c r="D3" s="629" t="s">
        <v>114</v>
      </c>
      <c r="E3" s="595"/>
      <c r="F3" s="961"/>
      <c r="G3" s="961"/>
      <c r="H3" s="961"/>
      <c r="I3" s="743"/>
      <c r="J3" s="729" t="s">
        <v>115</v>
      </c>
      <c r="K3" s="628"/>
      <c r="L3" s="691"/>
      <c r="P3" s="637">
        <f>MATCH($D$3,LN,0)</f>
        <v>1</v>
      </c>
    </row>
    <row r="4" ht="15">
      <c r="A4" s="626"/>
      <c r="B4" s="957" t="str">
        <f>OFFSET(L!$C$1,MATCH("Declaration"&amp;ADDRESS(ROW(),COLUMN(),4),L!$A:$A,0)-1,SL,,)</f>
        <v>The purpose of this document is to collect sourcing information on tin, tantalum, tungsten and gold used in products</v>
      </c>
      <c r="C4" s="957"/>
      <c r="D4" s="957"/>
      <c r="E4" s="957"/>
      <c r="F4" s="957"/>
      <c r="G4" s="957"/>
      <c r="H4" s="957"/>
      <c r="I4" s="962" t="str">
        <f>OFFSET(L!$C$1,MATCH("Declaration"&amp;ADDRESS(ROW(),COLUMN(),4),L!$A:$A,0)-1,SL,,)</f>
        <v>Link to Terms &amp; Conditions</v>
      </c>
      <c r="J4" s="962"/>
      <c r="K4" s="628"/>
      <c r="L4" s="706"/>
      <c r="P4" s="595"/>
      <c r="Q4" s="595"/>
      <c r="R4" s="595"/>
      <c r="S4" s="595"/>
      <c r="T4" s="595"/>
      <c r="U4" s="595"/>
      <c r="V4" s="595"/>
      <c r="W4" s="595"/>
      <c r="X4" s="595"/>
      <c r="Y4" s="595"/>
      <c r="Z4" s="595"/>
      <c r="AA4" s="595"/>
      <c r="AB4" s="595"/>
      <c r="AC4" s="595"/>
      <c r="AD4" s="595"/>
      <c r="AE4" s="595"/>
      <c r="AF4" s="595"/>
      <c r="AG4" s="595"/>
      <c r="AH4" s="595"/>
    </row>
    <row r="5" ht="15">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0">
      <c r="A6" s="626"/>
      <c r="B6" s="957" t="str">
        <f>OFFSET(L!$C$1,MATCH("Declaration"&amp;ADDRESS(ROW(),COLUMN(),4),L!$A:$A,0)-1,SL,,)</f>
        <v>Mandatory fields are noted with an asterisk (*).  Consult the instructions tab for guidance on how to answer each question.</v>
      </c>
      <c r="C6" s="957"/>
      <c r="D6" s="957"/>
      <c r="E6" s="957"/>
      <c r="F6" s="957"/>
      <c r="G6" s="957"/>
      <c r="H6" s="957"/>
      <c r="I6" s="957"/>
      <c r="J6" s="957"/>
      <c r="K6" s="628"/>
      <c r="L6" s="706" t="s">
        <v>102</v>
      </c>
      <c r="P6" s="595"/>
      <c r="Q6" s="595"/>
      <c r="R6" s="595"/>
      <c r="S6" s="595"/>
      <c r="T6" s="595"/>
      <c r="U6" s="595"/>
      <c r="V6" s="595"/>
      <c r="W6" s="595"/>
      <c r="X6" s="595"/>
      <c r="Y6" s="595"/>
      <c r="Z6" s="595"/>
      <c r="AA6" s="595"/>
      <c r="AB6" s="595"/>
      <c r="AC6" s="595"/>
      <c r="AD6" s="595"/>
      <c r="AE6" s="595"/>
      <c r="AF6" s="595"/>
      <c r="AG6" s="595"/>
      <c r="AH6" s="595"/>
    </row>
    <row r="7" ht="37" customHeight="1">
      <c r="A7" s="626"/>
      <c r="B7" s="966" t="str">
        <f>OFFSET(L!$C$1,MATCH("Declaration"&amp;ADDRESS(ROW(),COLUMN(),4),L!$A:$A,0)-1,SL,,)</f>
        <v>Company Information</v>
      </c>
      <c r="C7" s="966"/>
      <c r="D7" s="966"/>
      <c r="E7" s="966"/>
      <c r="F7" s="966"/>
      <c r="G7" s="966"/>
      <c r="H7" s="966"/>
      <c r="I7" s="966"/>
      <c r="J7" s="966"/>
      <c r="K7" s="628"/>
      <c r="L7" s="706"/>
      <c r="P7" s="595"/>
      <c r="Q7" s="595"/>
      <c r="R7" s="595"/>
      <c r="S7" s="595"/>
      <c r="T7" s="595"/>
      <c r="U7" s="595"/>
      <c r="V7" s="595"/>
      <c r="W7" s="595"/>
      <c r="X7" s="595"/>
      <c r="Y7" s="595"/>
      <c r="Z7" s="595"/>
      <c r="AA7" s="595"/>
      <c r="AB7" s="595"/>
      <c r="AC7" s="595"/>
      <c r="AD7" s="595"/>
      <c r="AE7" s="595"/>
      <c r="AF7" s="595"/>
      <c r="AG7" s="595"/>
      <c r="AH7" s="595"/>
    </row>
    <row r="8" ht="15">
      <c r="A8" s="630"/>
      <c r="B8" s="664" t="str">
        <f>OFFSET(L!$C$1,MATCH("Declaration"&amp;ADDRESS(ROW(),COLUMN(),4),L!$A:$A,0)-1,SL,,)</f>
        <v>Company Name (*):</v>
      </c>
      <c r="C8" s="667"/>
      <c r="D8" s="954" t="s">
        <v>116</v>
      </c>
      <c r="E8" s="955"/>
      <c r="F8" s="955"/>
      <c r="G8" s="955"/>
      <c r="H8" s="955"/>
      <c r="I8" s="955"/>
      <c r="J8" s="956"/>
      <c r="K8" s="631"/>
      <c r="L8" s="706"/>
      <c r="P8" s="595"/>
      <c r="Q8" s="595"/>
      <c r="R8" s="595"/>
      <c r="S8" s="595"/>
      <c r="T8" s="595"/>
      <c r="U8" s="595"/>
      <c r="V8" s="595"/>
      <c r="W8" s="595"/>
      <c r="X8" s="595"/>
      <c r="Y8" s="595"/>
      <c r="Z8" s="595"/>
      <c r="AA8" s="595"/>
      <c r="AB8" s="595"/>
      <c r="AC8" s="595"/>
      <c r="AD8" s="595"/>
      <c r="AE8" s="595"/>
      <c r="AF8" s="595"/>
      <c r="AG8" s="595"/>
      <c r="AH8" s="595"/>
    </row>
    <row r="9" ht="15">
      <c r="A9" s="630"/>
      <c r="B9" s="664" t="str">
        <f>OFFSET(L!$C$1,MATCH("Declaration"&amp;ADDRESS(ROW(),COLUMN(),4),L!$A:$A,0)-1,SL,,)</f>
        <v>Declaration Scope or Class (*):</v>
      </c>
      <c r="C9" s="667"/>
      <c r="D9" s="963" t="s">
        <v>117</v>
      </c>
      <c r="E9" s="964"/>
      <c r="F9" s="964"/>
      <c r="G9" s="965"/>
      <c r="H9" s="808"/>
      <c r="I9" s="808"/>
      <c r="J9" s="808"/>
      <c r="K9" s="628"/>
      <c r="L9" s="706"/>
      <c r="P9" s="637" t="s">
        <v>117</v>
      </c>
      <c r="Q9" s="637" t="s">
        <v>118</v>
      </c>
      <c r="R9" s="637" t="s">
        <v>119</v>
      </c>
      <c r="S9" s="637"/>
      <c r="T9" s="625"/>
      <c r="U9" s="595"/>
      <c r="V9" s="595"/>
      <c r="W9" s="595"/>
      <c r="X9" s="595"/>
      <c r="Y9" s="595"/>
      <c r="Z9" s="595"/>
      <c r="AA9" s="595"/>
      <c r="AB9" s="595"/>
      <c r="AC9" s="595"/>
      <c r="AD9" s="595"/>
      <c r="AE9" s="595"/>
      <c r="AF9" s="595"/>
      <c r="AG9" s="595"/>
      <c r="AH9" s="595"/>
    </row>
    <row r="10" ht="32.5" customHeight="1">
      <c r="A10" s="630"/>
      <c r="B10" s="967" t="str">
        <f>OFFSET(L!$C$1,MATCH("Declaration"&amp;ADDRESS(ROW(),COLUMN(),4)&amp;LEFT($D$9,1),L!$A:$A,0)-1,SL,,)</f>
        <v>Description of Scope:</v>
      </c>
      <c r="C10" s="713"/>
      <c r="D10" s="958" t="s">
        <v>120</v>
      </c>
      <c r="E10" s="959"/>
      <c r="F10" s="959"/>
      <c r="G10" s="959"/>
      <c r="H10" s="959"/>
      <c r="I10" s="959"/>
      <c r="J10" s="960"/>
      <c r="K10" s="628"/>
      <c r="L10" s="706"/>
      <c r="Q10" s="595"/>
      <c r="R10" s="595"/>
      <c r="S10" s="595"/>
      <c r="T10" s="595"/>
      <c r="U10" s="595"/>
      <c r="V10" s="595"/>
      <c r="W10" s="595"/>
      <c r="X10" s="595"/>
      <c r="Y10" s="595"/>
      <c r="Z10" s="595"/>
      <c r="AA10" s="595"/>
      <c r="AB10" s="595"/>
      <c r="AC10" s="595"/>
      <c r="AD10" s="595"/>
      <c r="AE10" s="595"/>
      <c r="AF10" s="595"/>
      <c r="AG10" s="595"/>
      <c r="AH10" s="595"/>
    </row>
    <row r="11" ht="15">
      <c r="A11" s="630"/>
      <c r="B11" s="968"/>
      <c r="C11" s="713"/>
      <c r="D11" s="933" t="str">
        <f>IF(D9=Q9,OFFSET(L!$C$1,MATCH("Declaration"&amp;ADDRESS(ROW(),COLUMN(),4),L!$A:$A,0)-1,SL,,),"")</f>
      </c>
      <c r="E11" s="934"/>
      <c r="F11" s="934"/>
      <c r="G11" s="934"/>
      <c r="H11" s="934"/>
      <c r="I11" s="934"/>
      <c r="J11" s="935"/>
      <c r="K11" s="628"/>
      <c r="L11" s="706"/>
      <c r="Q11" s="595"/>
      <c r="R11" s="595"/>
      <c r="S11" s="595"/>
      <c r="T11" s="595"/>
      <c r="U11" s="595"/>
      <c r="V11" s="595"/>
      <c r="W11" s="595"/>
      <c r="X11" s="595"/>
      <c r="Y11" s="595"/>
      <c r="Z11" s="595"/>
      <c r="AA11" s="595"/>
      <c r="AB11" s="595"/>
      <c r="AC11" s="595"/>
      <c r="AD11" s="595"/>
      <c r="AE11" s="595"/>
      <c r="AF11" s="595"/>
      <c r="AG11" s="595"/>
      <c r="AH11" s="595"/>
    </row>
    <row r="12" ht="15">
      <c r="A12" s="630"/>
      <c r="B12" s="632" t="str">
        <f>OFFSET(L!$C$1,MATCH("Declaration"&amp;ADDRESS(ROW(),COLUMN(),4),L!$A:$A,0)-1,SL,,)</f>
        <v>Company Unique ID:</v>
      </c>
      <c r="C12" s="668"/>
      <c r="D12" s="941" t="s">
        <v>121</v>
      </c>
      <c r="E12" s="942"/>
      <c r="F12" s="942"/>
      <c r="G12" s="942"/>
      <c r="H12" s="942"/>
      <c r="I12" s="942"/>
      <c r="J12" s="943"/>
      <c r="K12" s="628"/>
      <c r="L12" s="706"/>
      <c r="Q12" s="595"/>
      <c r="R12" s="595"/>
      <c r="S12" s="595"/>
      <c r="T12" s="595"/>
      <c r="U12" s="595"/>
      <c r="V12" s="595"/>
      <c r="W12" s="595"/>
      <c r="X12" s="595"/>
      <c r="Y12" s="595"/>
      <c r="Z12" s="595"/>
      <c r="AA12" s="595"/>
      <c r="AB12" s="595"/>
      <c r="AC12" s="595"/>
      <c r="AD12" s="595"/>
      <c r="AE12" s="595"/>
      <c r="AF12" s="595"/>
      <c r="AG12" s="595"/>
      <c r="AH12" s="595"/>
    </row>
    <row r="13" ht="15">
      <c r="A13" s="630"/>
      <c r="B13" s="632" t="str">
        <f>OFFSET(L!$C$1,MATCH("Declaration"&amp;ADDRESS(ROW(),COLUMN(),4),L!$A:$A,0)-1,SL,,)</f>
        <v>Company Unique ID Authority:</v>
      </c>
      <c r="C13" s="668"/>
      <c r="D13" s="941" t="s">
        <v>121</v>
      </c>
      <c r="E13" s="942"/>
      <c r="F13" s="942"/>
      <c r="G13" s="942"/>
      <c r="H13" s="942"/>
      <c r="I13" s="942"/>
      <c r="J13" s="943"/>
      <c r="K13" s="628"/>
      <c r="L13" s="706"/>
      <c r="Q13" s="595"/>
      <c r="R13" s="595"/>
      <c r="S13" s="595"/>
      <c r="T13" s="595"/>
      <c r="U13" s="595"/>
      <c r="V13" s="595"/>
      <c r="W13" s="595"/>
      <c r="X13" s="595"/>
      <c r="Y13" s="595"/>
      <c r="Z13" s="595"/>
      <c r="AA13" s="595"/>
      <c r="AB13" s="595"/>
      <c r="AC13" s="595"/>
      <c r="AD13" s="595"/>
      <c r="AE13" s="595"/>
      <c r="AF13" s="595"/>
      <c r="AG13" s="595"/>
      <c r="AH13" s="595"/>
    </row>
    <row r="14" ht="15">
      <c r="A14" s="630"/>
      <c r="B14" s="632" t="str">
        <f>OFFSET(L!$C$1,MATCH("Declaration"&amp;ADDRESS(ROW(),COLUMN(),4),L!$A:$A,0)-1,SL,,)</f>
        <v>Address:</v>
      </c>
      <c r="C14" s="668"/>
      <c r="D14" s="941" t="s">
        <v>121</v>
      </c>
      <c r="E14" s="942"/>
      <c r="F14" s="942"/>
      <c r="G14" s="942"/>
      <c r="H14" s="942"/>
      <c r="I14" s="942"/>
      <c r="J14" s="943"/>
      <c r="K14" s="628"/>
      <c r="L14" s="706"/>
      <c r="Q14" s="595"/>
      <c r="R14" s="595"/>
      <c r="S14" s="595"/>
      <c r="T14" s="595"/>
      <c r="U14" s="595"/>
      <c r="V14" s="595"/>
      <c r="W14" s="595"/>
      <c r="X14" s="595"/>
      <c r="Y14" s="595"/>
      <c r="Z14" s="595"/>
      <c r="AA14" s="595"/>
      <c r="AB14" s="595"/>
      <c r="AC14" s="595"/>
      <c r="AD14" s="595"/>
      <c r="AE14" s="595"/>
      <c r="AF14" s="595"/>
      <c r="AG14" s="595"/>
      <c r="AH14" s="595"/>
    </row>
    <row r="15" ht="15">
      <c r="A15" s="630"/>
      <c r="B15" s="632" t="str">
        <f>OFFSET(L!$C$1,MATCH("Declaration"&amp;ADDRESS(ROW(),COLUMN(),4),L!$A:$A,0)-1,SL,,)</f>
        <v>Contact Name (*):</v>
      </c>
      <c r="C15" s="668"/>
      <c r="D15" s="941" t="s">
        <v>122</v>
      </c>
      <c r="E15" s="942"/>
      <c r="F15" s="942"/>
      <c r="G15" s="942"/>
      <c r="H15" s="942"/>
      <c r="I15" s="942"/>
      <c r="J15" s="943"/>
      <c r="K15" s="628"/>
      <c r="L15" s="706"/>
      <c r="Q15" s="595"/>
      <c r="R15" s="595"/>
      <c r="S15" s="595"/>
      <c r="T15" s="595"/>
      <c r="U15" s="595"/>
      <c r="V15" s="595"/>
      <c r="W15" s="595"/>
      <c r="X15" s="595"/>
      <c r="Y15" s="595"/>
      <c r="Z15" s="595"/>
      <c r="AA15" s="595"/>
      <c r="AB15" s="595"/>
      <c r="AC15" s="595"/>
      <c r="AD15" s="595"/>
      <c r="AE15" s="595"/>
      <c r="AF15" s="595"/>
      <c r="AG15" s="595"/>
      <c r="AH15" s="595"/>
    </row>
    <row r="16" ht="15">
      <c r="A16" s="630"/>
      <c r="B16" s="632" t="str">
        <f>OFFSET(L!$C$1,MATCH("Declaration"&amp;ADDRESS(ROW(),COLUMN(),4),L!$A:$A,0)-1,SL,,)</f>
        <v>Email – Contact (*):</v>
      </c>
      <c r="C16" s="668"/>
      <c r="D16" s="969" t="s">
        <v>123</v>
      </c>
      <c r="E16" s="970"/>
      <c r="F16" s="970"/>
      <c r="G16" s="970"/>
      <c r="H16" s="970"/>
      <c r="I16" s="970"/>
      <c r="J16" s="971"/>
      <c r="K16" s="628"/>
      <c r="L16" s="706"/>
      <c r="Q16" s="595"/>
      <c r="R16" s="595"/>
      <c r="S16" s="595"/>
      <c r="T16" s="595"/>
      <c r="U16" s="595"/>
      <c r="V16" s="595"/>
      <c r="W16" s="595"/>
      <c r="X16" s="595"/>
      <c r="Y16" s="595"/>
      <c r="Z16" s="595"/>
      <c r="AA16" s="595"/>
      <c r="AB16" s="595"/>
      <c r="AC16" s="595"/>
      <c r="AD16" s="595"/>
      <c r="AE16" s="595"/>
      <c r="AF16" s="595"/>
      <c r="AG16" s="595"/>
      <c r="AH16" s="595"/>
    </row>
    <row r="17" ht="15">
      <c r="A17" s="630"/>
      <c r="B17" s="632" t="str">
        <f>OFFSET(L!$C$1,MATCH("Declaration"&amp;ADDRESS(ROW(),COLUMN(),4),L!$A:$A,0)-1,SL,,)</f>
        <v>Phone – Contact (*):</v>
      </c>
      <c r="C17" s="668"/>
      <c r="D17" s="941" t="s">
        <v>124</v>
      </c>
      <c r="E17" s="942"/>
      <c r="F17" s="942"/>
      <c r="G17" s="942"/>
      <c r="H17" s="942"/>
      <c r="I17" s="942"/>
      <c r="J17" s="943"/>
      <c r="K17" s="628"/>
      <c r="L17" s="706"/>
      <c r="Q17" s="595"/>
      <c r="R17" s="595"/>
      <c r="S17" s="595"/>
      <c r="T17" s="595"/>
      <c r="U17" s="595"/>
      <c r="V17" s="595"/>
      <c r="W17" s="595"/>
      <c r="X17" s="595"/>
      <c r="Y17" s="595"/>
      <c r="Z17" s="595"/>
      <c r="AA17" s="595"/>
      <c r="AB17" s="595"/>
      <c r="AC17" s="595"/>
      <c r="AD17" s="595"/>
      <c r="AE17" s="595"/>
      <c r="AF17" s="595"/>
      <c r="AG17" s="595"/>
      <c r="AH17" s="595"/>
    </row>
    <row r="18" ht="23">
      <c r="A18" s="630"/>
      <c r="B18" s="632" t="str">
        <f>OFFSET(L!$C$1,MATCH("Declaration"&amp;ADDRESS(ROW(),COLUMN(),4),L!$A:$A,0)-1,SL,,)</f>
        <v>Authorizer (*):</v>
      </c>
      <c r="C18" s="668"/>
      <c r="D18" s="914" t="s">
        <v>125</v>
      </c>
      <c r="E18" s="915"/>
      <c r="F18" s="915"/>
      <c r="G18" s="915"/>
      <c r="H18" s="915"/>
      <c r="I18" s="915"/>
      <c r="J18" s="916"/>
      <c r="K18" s="628"/>
      <c r="L18" s="701"/>
      <c r="Q18" s="595"/>
      <c r="R18" s="595"/>
      <c r="S18" s="595"/>
      <c r="T18" s="595"/>
      <c r="U18" s="595"/>
      <c r="V18" s="595"/>
      <c r="W18" s="595"/>
      <c r="X18" s="595"/>
      <c r="Y18" s="595"/>
      <c r="Z18" s="595"/>
      <c r="AA18" s="595"/>
      <c r="AB18" s="595"/>
      <c r="AC18" s="595"/>
      <c r="AD18" s="595"/>
      <c r="AE18" s="595"/>
      <c r="AF18" s="595"/>
      <c r="AG18" s="595"/>
      <c r="AH18" s="595"/>
    </row>
    <row r="19" ht="23">
      <c r="A19" s="630"/>
      <c r="B19" s="632" t="str">
        <f>OFFSET(L!$C$1,MATCH("Declaration"&amp;ADDRESS(ROW(),COLUMN(),4),L!$A:$A,0)-1,SL,,)</f>
        <v>Title - Authorizer:</v>
      </c>
      <c r="C19" s="668"/>
      <c r="D19" s="941" t="s">
        <v>126</v>
      </c>
      <c r="E19" s="942"/>
      <c r="F19" s="942"/>
      <c r="G19" s="942"/>
      <c r="H19" s="942"/>
      <c r="I19" s="942"/>
      <c r="J19" s="943"/>
      <c r="K19" s="628"/>
      <c r="L19" s="701"/>
      <c r="P19" s="595"/>
      <c r="Q19" s="595"/>
      <c r="R19" s="595"/>
      <c r="S19" s="595"/>
      <c r="T19" s="595"/>
      <c r="U19" s="595"/>
      <c r="V19" s="595"/>
      <c r="W19" s="595"/>
      <c r="X19" s="595"/>
      <c r="Y19" s="595"/>
      <c r="Z19" s="595"/>
      <c r="AA19" s="595"/>
      <c r="AB19" s="595"/>
      <c r="AC19" s="595"/>
      <c r="AD19" s="595"/>
      <c r="AE19" s="595"/>
      <c r="AF19" s="595"/>
      <c r="AG19" s="595"/>
      <c r="AH19" s="595"/>
    </row>
    <row r="20" ht="23">
      <c r="A20" s="630"/>
      <c r="B20" s="632" t="str">
        <f>OFFSET(L!$C$1,MATCH("Declaration"&amp;ADDRESS(ROW(),COLUMN(),4),L!$A:$A,0)-1,SL,,)</f>
        <v>Email - Authorizer (*):</v>
      </c>
      <c r="C20" s="668"/>
      <c r="D20" s="969" t="s">
        <v>127</v>
      </c>
      <c r="E20" s="970"/>
      <c r="F20" s="970"/>
      <c r="G20" s="970"/>
      <c r="H20" s="970"/>
      <c r="I20" s="970"/>
      <c r="J20" s="971"/>
      <c r="K20" s="628"/>
      <c r="L20" s="701"/>
      <c r="P20" s="595"/>
      <c r="Q20" s="595"/>
      <c r="R20" s="595"/>
      <c r="S20" s="595"/>
      <c r="T20" s="595"/>
      <c r="U20" s="595"/>
      <c r="V20" s="595"/>
      <c r="W20" s="595"/>
      <c r="X20" s="595"/>
      <c r="Y20" s="595"/>
      <c r="Z20" s="595"/>
      <c r="AA20" s="595"/>
      <c r="AB20" s="595"/>
      <c r="AC20" s="595"/>
      <c r="AD20" s="595"/>
      <c r="AE20" s="595"/>
      <c r="AF20" s="595"/>
      <c r="AG20" s="595"/>
      <c r="AH20" s="595"/>
    </row>
    <row r="21" ht="15">
      <c r="A21" s="630"/>
      <c r="B21" s="632" t="str">
        <f>OFFSET(L!$C$1,MATCH("Declaration"&amp;ADDRESS(ROW(),COLUMN(),4),L!$A:$A,0)-1,SL,,)</f>
        <v>Phone - Authorizer:</v>
      </c>
      <c r="C21" s="724"/>
      <c r="D21" s="972" t="s">
        <v>121</v>
      </c>
      <c r="E21" s="973"/>
      <c r="F21" s="973"/>
      <c r="G21" s="973"/>
      <c r="H21" s="973"/>
      <c r="I21" s="973"/>
      <c r="J21" s="974"/>
      <c r="K21" s="628"/>
      <c r="L21" s="706"/>
      <c r="P21" s="595"/>
      <c r="Q21" s="595"/>
      <c r="R21" s="595"/>
      <c r="S21" s="595"/>
      <c r="T21" s="595"/>
      <c r="U21" s="595"/>
      <c r="V21" s="595"/>
      <c r="W21" s="595"/>
      <c r="X21" s="595"/>
      <c r="Y21" s="595"/>
      <c r="Z21" s="595"/>
      <c r="AA21" s="595"/>
      <c r="AB21" s="595"/>
      <c r="AC21" s="595"/>
      <c r="AD21" s="595"/>
      <c r="AE21" s="595"/>
      <c r="AF21" s="595"/>
      <c r="AG21" s="595"/>
      <c r="AH21" s="595"/>
    </row>
    <row r="22" ht="17.5">
      <c r="A22" s="630"/>
      <c r="B22" s="632" t="str">
        <f>OFFSET(L!$C$1,MATCH("Declaration"&amp;ADDRESS(ROW(),COLUMN(),4),L!$A:$A,0)-1,SL,,)</f>
        <v>Effective Date (*):</v>
      </c>
      <c r="C22" s="669"/>
      <c r="D22" s="975" t="s">
        <v>128</v>
      </c>
      <c r="E22" s="976"/>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5">
      <c r="A23" s="633"/>
      <c r="B23" s="670"/>
      <c r="C23" s="609"/>
      <c r="D23" s="944"/>
      <c r="E23" s="944"/>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5">
      <c r="A24" s="634"/>
      <c r="B24" s="977" t="str">
        <f>OFFSET(L!$C$1,MATCH("Declaration"&amp;ADDRESS(ROW(),COLUMN(),4),L!$A:$A,0)-1,SL,,)</f>
        <v>Answer the following questions 1 - 8 based on the declaration scope indicated above</v>
      </c>
      <c r="C24" s="977"/>
      <c r="D24" s="977"/>
      <c r="E24" s="977"/>
      <c r="F24" s="977"/>
      <c r="G24" s="977"/>
      <c r="H24" s="977"/>
      <c r="I24" s="977"/>
      <c r="J24" s="977"/>
      <c r="K24" s="635"/>
      <c r="L24" s="702"/>
      <c r="P24" s="595"/>
      <c r="Q24" s="595"/>
      <c r="R24" s="595"/>
      <c r="S24" s="595"/>
      <c r="T24" s="595"/>
      <c r="U24" s="595"/>
      <c r="V24" s="595"/>
      <c r="W24" s="595"/>
      <c r="X24" s="595"/>
      <c r="Y24" s="595"/>
      <c r="Z24" s="595"/>
      <c r="AA24" s="595"/>
      <c r="AB24" s="595"/>
      <c r="AC24" s="595"/>
      <c r="AD24" s="595"/>
      <c r="AE24" s="595"/>
      <c r="AF24" s="595"/>
      <c r="AG24" s="595"/>
      <c r="AH24" s="595"/>
    </row>
    <row r="25" ht="48.65" customHeight="1">
      <c r="A25" s="633"/>
      <c r="B25" s="636" t="str">
        <f>OFFSET(L!$C$1,MATCH("Declaration"&amp;ADDRESS(ROW(),COLUMN(),4),L!$A:$A,0)-1,SL,,)</f>
        <v>1) Is any 3TG intentionally added or used in the product(s) or in the production process? (*)</v>
      </c>
      <c r="C25" s="609"/>
      <c r="D25" s="924" t="str">
        <f>OFFSET(L!$C$1,MATCH("Declaration"&amp;ADDRESS(ROW(),COLUMN(),4),L!$A:$A,0)-1,SL,,)</f>
        <v>Answer</v>
      </c>
      <c r="E25" s="924"/>
      <c r="F25" s="610"/>
      <c r="G25" s="636" t="str">
        <f>OFFSET(L!$C$1,MATCH("Declaration"&amp;ADDRESS(ROW(),COLUMN(),4),L!$A:$A,0)-1,SL,,)</f>
        <v>Comments</v>
      </c>
      <c r="H25" s="636"/>
      <c r="I25" s="636"/>
      <c r="J25" s="674"/>
      <c r="K25" s="628"/>
      <c r="L25" s="702" t="s">
        <v>105</v>
      </c>
      <c r="P25" s="595"/>
      <c r="Q25" s="595"/>
      <c r="R25" s="595"/>
      <c r="S25" s="595"/>
      <c r="T25" s="595"/>
      <c r="U25" s="595"/>
      <c r="V25" s="595"/>
      <c r="W25" s="595"/>
      <c r="X25" s="595"/>
      <c r="Y25" s="595"/>
      <c r="Z25" s="595"/>
      <c r="AA25" s="595"/>
      <c r="AB25" s="595"/>
      <c r="AC25" s="595"/>
      <c r="AD25" s="595"/>
      <c r="AE25" s="595"/>
      <c r="AF25" s="595"/>
      <c r="AG25" s="595"/>
      <c r="AH25" s="595"/>
    </row>
    <row r="26" ht="23">
      <c r="A26" s="633"/>
      <c r="B26" s="632" t="str">
        <f>OFFSET(L!$C$1,MATCH("Declaration"&amp;ADDRESS(ROW(),COLUMN(),4),L!$A:$A,0)-1,SL,,)&amp;P26</f>
        <v>Tantalum  (*)</v>
      </c>
      <c r="C26" s="627"/>
      <c r="D26" s="917" t="s">
        <v>129</v>
      </c>
      <c r="E26" s="918"/>
      <c r="F26" s="604"/>
      <c r="G26" s="919"/>
      <c r="H26" s="920"/>
      <c r="I26" s="920"/>
      <c r="J26" s="921"/>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3">
      <c r="A27" s="633"/>
      <c r="B27" s="632" t="str">
        <f>OFFSET(L!$C$1,MATCH("Declaration"&amp;ADDRESS(ROW(),COLUMN(),4),L!$A:$A,0)-1,SL,,)&amp;P27</f>
        <v>Tin  (*)</v>
      </c>
      <c r="C27" s="627"/>
      <c r="D27" s="917" t="s">
        <v>129</v>
      </c>
      <c r="E27" s="918"/>
      <c r="F27" s="604"/>
      <c r="G27" s="919"/>
      <c r="H27" s="920"/>
      <c r="I27" s="920"/>
      <c r="J27" s="921"/>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3">
      <c r="A28" s="633"/>
      <c r="B28" s="632" t="str">
        <f>OFFSET(L!$C$1,MATCH("Declaration"&amp;ADDRESS(ROW(),COLUMN(),4),L!$A:$A,0)-1,SL,,)&amp;P28</f>
        <v>Gold  (*)</v>
      </c>
      <c r="C28" s="627"/>
      <c r="D28" s="917" t="s">
        <v>129</v>
      </c>
      <c r="E28" s="918"/>
      <c r="F28" s="604"/>
      <c r="G28" s="919"/>
      <c r="H28" s="920"/>
      <c r="I28" s="920"/>
      <c r="J28" s="921"/>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3">
      <c r="A29" s="633"/>
      <c r="B29" s="632" t="str">
        <f>OFFSET(L!$C$1,MATCH("Declaration"&amp;ADDRESS(ROW(),COLUMN(),4),L!$A:$A,0)-1,SL,,)&amp;P29</f>
        <v>Tungsten  (*)</v>
      </c>
      <c r="C29" s="627"/>
      <c r="D29" s="917" t="s">
        <v>129</v>
      </c>
      <c r="E29" s="918"/>
      <c r="F29" s="604"/>
      <c r="G29" s="919"/>
      <c r="H29" s="920"/>
      <c r="I29" s="920"/>
      <c r="J29" s="921"/>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5">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5" customHeight="1">
      <c r="A31" s="633"/>
      <c r="B31" s="636" t="str">
        <f>OFFSET(L!$C$1,MATCH("Declaration"&amp;ADDRESS(ROW(),COLUMN(),4),L!$A:$A,0)-1,SL,,)&amp;Q$37</f>
        <v>2) Does any 3TG remain in the product(s)? (*)</v>
      </c>
      <c r="C31" s="602"/>
      <c r="D31" s="926" t="str">
        <f>D25</f>
        <v>Answer</v>
      </c>
      <c r="E31" s="926"/>
      <c r="F31" s="610"/>
      <c r="G31" s="636" t="str">
        <f>G25</f>
        <v>Comments</v>
      </c>
      <c r="H31" s="636"/>
      <c r="I31" s="636"/>
      <c r="J31" s="674"/>
      <c r="K31" s="628"/>
      <c r="L31" s="702" t="s">
        <v>102</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3">
      <c r="A32" s="633"/>
      <c r="B32" s="632" t="str">
        <f>B26</f>
        <v>Tantalum  (*)</v>
      </c>
      <c r="C32" s="602"/>
      <c r="D32" s="936" t="s">
        <v>129</v>
      </c>
      <c r="E32" s="937"/>
      <c r="F32" s="639"/>
      <c r="G32" s="919"/>
      <c r="H32" s="920"/>
      <c r="I32" s="920"/>
      <c r="J32" s="921"/>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3">
      <c r="A33" s="633"/>
      <c r="B33" s="632" t="str">
        <f>B27</f>
        <v>Tin  (*)</v>
      </c>
      <c r="C33" s="602"/>
      <c r="D33" s="917" t="s">
        <v>129</v>
      </c>
      <c r="E33" s="918"/>
      <c r="F33" s="639"/>
      <c r="G33" s="919"/>
      <c r="H33" s="920"/>
      <c r="I33" s="920"/>
      <c r="J33" s="921"/>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3">
      <c r="A34" s="633"/>
      <c r="B34" s="632" t="str">
        <f>B28</f>
        <v>Gold  (*)</v>
      </c>
      <c r="C34" s="602"/>
      <c r="D34" s="917" t="s">
        <v>129</v>
      </c>
      <c r="E34" s="918"/>
      <c r="F34" s="639"/>
      <c r="G34" s="919"/>
      <c r="H34" s="920"/>
      <c r="I34" s="920"/>
      <c r="J34" s="921"/>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3">
      <c r="A35" s="633"/>
      <c r="B35" s="632" t="str">
        <f>B29</f>
        <v>Tungsten  (*)</v>
      </c>
      <c r="C35" s="602"/>
      <c r="D35" s="917" t="s">
        <v>129</v>
      </c>
      <c r="E35" s="918"/>
      <c r="F35" s="639"/>
      <c r="G35" s="919"/>
      <c r="H35" s="920"/>
      <c r="I35" s="920"/>
      <c r="J35" s="921"/>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5">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5" customHeight="1">
      <c r="A37" s="633"/>
      <c r="B37" s="636" t="str">
        <f>OFFSET(L!$C$1,MATCH("Declaration"&amp;ADDRESS(ROW(),COLUMN(),4),L!$A:$A,0)-1,SL,,)&amp;Q$37</f>
        <v>3) Do any of the smelters in your supply chain source the 3TG from the covered countries? (SEC term, see definitions tab) (*)</v>
      </c>
      <c r="C37" s="602"/>
      <c r="D37" s="926" t="str">
        <f>D25</f>
        <v>Answer</v>
      </c>
      <c r="E37" s="926"/>
      <c r="F37" s="610"/>
      <c r="G37" s="636" t="str">
        <f>G25</f>
        <v>Comments</v>
      </c>
      <c r="H37" s="940"/>
      <c r="I37" s="940"/>
      <c r="J37" s="940"/>
      <c r="K37" s="628"/>
      <c r="L37" s="702" t="s">
        <v>102</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3">
      <c r="A38" s="633"/>
      <c r="B38" s="632" t="str">
        <f>OFFSET(L!$C$1,MATCH("Declaration"&amp;ADDRESS(ROW(),COLUMN(),4),L!$A:$A,0)-1,SL,,)&amp;P38</f>
        <v>Tantalum  (*)</v>
      </c>
      <c r="C38" s="602"/>
      <c r="D38" s="917" t="s">
        <v>129</v>
      </c>
      <c r="E38" s="918"/>
      <c r="F38" s="639"/>
      <c r="G38" s="919" t="s">
        <v>130</v>
      </c>
      <c r="H38" s="920"/>
      <c r="I38" s="920"/>
      <c r="J38" s="921"/>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3">
      <c r="A39" s="633"/>
      <c r="B39" s="632" t="str">
        <f>OFFSET(L!$C$1,MATCH("Declaration"&amp;ADDRESS(ROW(),COLUMN(),4),L!$A:$A,0)-1,SL,,)&amp;P39</f>
        <v>Tin  (*)</v>
      </c>
      <c r="C39" s="602"/>
      <c r="D39" s="917" t="s">
        <v>129</v>
      </c>
      <c r="E39" s="918"/>
      <c r="F39" s="639"/>
      <c r="G39" s="919" t="s">
        <v>130</v>
      </c>
      <c r="H39" s="920"/>
      <c r="I39" s="920"/>
      <c r="J39" s="921"/>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3">
      <c r="A40" s="633"/>
      <c r="B40" s="632" t="str">
        <f>OFFSET(L!$C$1,MATCH("Declaration"&amp;ADDRESS(ROW(),COLUMN(),4),L!$A:$A,0)-1,SL,,)&amp;P40</f>
        <v>Gold  (*)</v>
      </c>
      <c r="C40" s="602"/>
      <c r="D40" s="917" t="s">
        <v>129</v>
      </c>
      <c r="E40" s="918"/>
      <c r="F40" s="639"/>
      <c r="G40" s="919" t="s">
        <v>130</v>
      </c>
      <c r="H40" s="920"/>
      <c r="I40" s="920"/>
      <c r="J40" s="921"/>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3">
      <c r="A41" s="633"/>
      <c r="B41" s="632" t="str">
        <f>OFFSET(L!$C$1,MATCH("Declaration"&amp;ADDRESS(ROW(),COLUMN(),4),L!$A:$A,0)-1,SL,,)&amp;P41</f>
        <v>Tungsten  (*)</v>
      </c>
      <c r="C41" s="602"/>
      <c r="D41" s="917" t="s">
        <v>129</v>
      </c>
      <c r="E41" s="918"/>
      <c r="F41" s="639"/>
      <c r="G41" s="919" t="s">
        <v>130</v>
      </c>
      <c r="H41" s="920"/>
      <c r="I41" s="920"/>
      <c r="J41" s="921"/>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5">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5" customHeight="1">
      <c r="A43" s="633"/>
      <c r="B43" s="636" t="str">
        <f>OFFSET(L!$C$1,MATCH("Declaration"&amp;ADDRESS(ROW(),COLUMN(),4),L!$A:$A,0)-1,SL,,)&amp;Q$37</f>
        <v>4) Do any of the smelters in your supply chain source the 3TG from conflict-affected and high-risk areas? (*)</v>
      </c>
      <c r="C43" s="602"/>
      <c r="D43" s="926" t="str">
        <f>D25</f>
        <v>Answer</v>
      </c>
      <c r="E43" s="926"/>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5" customHeight="1">
      <c r="A44" s="633"/>
      <c r="B44" s="632" t="str">
        <f>OFFSET(L!$C$1,MATCH("Declaration"&amp;ADDRESS(ROW(),COLUMN(),4),L!$A:$A,0)-1,SL,,)&amp;P44</f>
        <v>Tantalum  (*)</v>
      </c>
      <c r="C44" s="602"/>
      <c r="D44" s="917" t="s">
        <v>129</v>
      </c>
      <c r="E44" s="918"/>
      <c r="F44" s="639"/>
      <c r="G44" s="919" t="s">
        <v>130</v>
      </c>
      <c r="H44" s="920"/>
      <c r="I44" s="920"/>
      <c r="J44" s="921"/>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5" customHeight="1">
      <c r="A45" s="633"/>
      <c r="B45" s="632" t="str">
        <f>OFFSET(L!$C$1,MATCH("Declaration"&amp;ADDRESS(ROW(),COLUMN(),4),L!$A:$A,0)-1,SL,,)&amp;P45</f>
        <v>Tin  (*)</v>
      </c>
      <c r="C45" s="602"/>
      <c r="D45" s="917" t="s">
        <v>129</v>
      </c>
      <c r="E45" s="918"/>
      <c r="F45" s="639"/>
      <c r="G45" s="919" t="s">
        <v>130</v>
      </c>
      <c r="H45" s="920"/>
      <c r="I45" s="920"/>
      <c r="J45" s="921"/>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5" customHeight="1">
      <c r="A46" s="633"/>
      <c r="B46" s="632" t="str">
        <f>OFFSET(L!$C$1,MATCH("Declaration"&amp;ADDRESS(ROW(),COLUMN(),4),L!$A:$A,0)-1,SL,,)&amp;P46</f>
        <v>Gold  (*)</v>
      </c>
      <c r="C46" s="602"/>
      <c r="D46" s="917" t="s">
        <v>129</v>
      </c>
      <c r="E46" s="918"/>
      <c r="F46" s="639"/>
      <c r="G46" s="919" t="s">
        <v>130</v>
      </c>
      <c r="H46" s="920"/>
      <c r="I46" s="920"/>
      <c r="J46" s="921"/>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5" customHeight="1">
      <c r="A47" s="633"/>
      <c r="B47" s="632" t="str">
        <f>OFFSET(L!$C$1,MATCH("Declaration"&amp;ADDRESS(ROW(),COLUMN(),4),L!$A:$A,0)-1,SL,,)&amp;P47</f>
        <v>Tungsten  (*)</v>
      </c>
      <c r="C47" s="602"/>
      <c r="D47" s="917" t="s">
        <v>129</v>
      </c>
      <c r="E47" s="918"/>
      <c r="F47" s="639"/>
      <c r="G47" s="919" t="s">
        <v>130</v>
      </c>
      <c r="H47" s="920"/>
      <c r="I47" s="920"/>
      <c r="J47" s="921"/>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5"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5" customHeight="1">
      <c r="A49" s="633"/>
      <c r="B49" s="636" t="str">
        <f>OFFSET(L!$C$1,MATCH("Declaration"&amp;ADDRESS(ROW(),COLUMN(),4),L!$A:$A,0)-1,SL,,)&amp;Q$37</f>
        <v>5) Does 100 percent of the 3TG (necessary to the functionality or production of your products) originate from recycled or scrap sources?  (*)</v>
      </c>
      <c r="C49" s="602"/>
      <c r="D49" s="926" t="str">
        <f>D25</f>
        <v>Answer</v>
      </c>
      <c r="E49" s="926"/>
      <c r="F49" s="610"/>
      <c r="G49" s="636" t="str">
        <f>G25</f>
        <v>Comments</v>
      </c>
      <c r="H49" s="636"/>
      <c r="I49" s="636"/>
      <c r="J49" s="674"/>
      <c r="K49" s="628"/>
      <c r="L49" s="702" t="s">
        <v>102</v>
      </c>
      <c r="P49" s="595"/>
      <c r="Q49" s="595"/>
      <c r="R49" s="595"/>
      <c r="S49" s="595"/>
      <c r="T49" s="595"/>
      <c r="U49" s="595"/>
      <c r="V49" s="595"/>
      <c r="W49" s="595"/>
      <c r="X49" s="595"/>
      <c r="Y49" s="595"/>
      <c r="Z49" s="595"/>
      <c r="AA49" s="595"/>
      <c r="AB49" s="595"/>
      <c r="AC49" s="595"/>
      <c r="AD49" s="595"/>
      <c r="AE49" s="595"/>
      <c r="AF49" s="595"/>
      <c r="AG49" s="595"/>
      <c r="AH49" s="595"/>
    </row>
    <row r="50" ht="23">
      <c r="A50" s="633"/>
      <c r="B50" s="632" t="str">
        <f>B38</f>
        <v>Tantalum  (*)</v>
      </c>
      <c r="C50" s="602"/>
      <c r="D50" s="917" t="s">
        <v>131</v>
      </c>
      <c r="E50" s="918"/>
      <c r="F50" s="639"/>
      <c r="G50" s="919" t="s">
        <v>132</v>
      </c>
      <c r="H50" s="920"/>
      <c r="I50" s="920"/>
      <c r="J50" s="921"/>
      <c r="K50" s="628"/>
      <c r="L50" s="707"/>
      <c r="P50" s="595"/>
      <c r="Q50" s="595"/>
      <c r="R50" s="595"/>
      <c r="S50" s="595"/>
      <c r="T50" s="595"/>
      <c r="U50" s="595"/>
      <c r="V50" s="595"/>
      <c r="W50" s="595"/>
      <c r="X50" s="595"/>
      <c r="Y50" s="595"/>
      <c r="Z50" s="595"/>
      <c r="AA50" s="595"/>
      <c r="AB50" s="595"/>
      <c r="AC50" s="595"/>
      <c r="AD50" s="595"/>
      <c r="AE50" s="595"/>
      <c r="AF50" s="595"/>
      <c r="AG50" s="595"/>
      <c r="AH50" s="595"/>
    </row>
    <row r="51" ht="23">
      <c r="A51" s="633"/>
      <c r="B51" s="632" t="str">
        <f>B39</f>
        <v>Tin  (*)</v>
      </c>
      <c r="C51" s="602"/>
      <c r="D51" s="917" t="s">
        <v>131</v>
      </c>
      <c r="E51" s="918"/>
      <c r="F51" s="639"/>
      <c r="G51" s="919" t="s">
        <v>132</v>
      </c>
      <c r="H51" s="920"/>
      <c r="I51" s="920"/>
      <c r="J51" s="921"/>
      <c r="K51" s="628"/>
      <c r="L51" s="707"/>
      <c r="P51" s="595"/>
      <c r="Q51" s="595"/>
      <c r="R51" s="595"/>
      <c r="S51" s="595"/>
      <c r="T51" s="595"/>
      <c r="U51" s="595"/>
      <c r="V51" s="595"/>
      <c r="W51" s="595"/>
      <c r="X51" s="595"/>
      <c r="Y51" s="595"/>
      <c r="Z51" s="595"/>
      <c r="AA51" s="595"/>
      <c r="AB51" s="595"/>
      <c r="AC51" s="595"/>
      <c r="AD51" s="595"/>
      <c r="AE51" s="595"/>
      <c r="AF51" s="595"/>
      <c r="AG51" s="595"/>
      <c r="AH51" s="595"/>
    </row>
    <row r="52" ht="23">
      <c r="A52" s="633"/>
      <c r="B52" s="632" t="str">
        <f>B40</f>
        <v>Gold  (*)</v>
      </c>
      <c r="C52" s="602"/>
      <c r="D52" s="917" t="s">
        <v>131</v>
      </c>
      <c r="E52" s="918"/>
      <c r="F52" s="639"/>
      <c r="G52" s="919" t="s">
        <v>132</v>
      </c>
      <c r="H52" s="920"/>
      <c r="I52" s="920"/>
      <c r="J52" s="921"/>
      <c r="K52" s="628"/>
      <c r="L52" s="707"/>
      <c r="P52" s="595"/>
      <c r="Q52" s="595"/>
      <c r="R52" s="595"/>
      <c r="S52" s="595"/>
      <c r="T52" s="595"/>
      <c r="U52" s="595"/>
      <c r="V52" s="595"/>
      <c r="W52" s="595"/>
      <c r="X52" s="595"/>
      <c r="Y52" s="595"/>
      <c r="Z52" s="595"/>
      <c r="AA52" s="595"/>
      <c r="AB52" s="595"/>
      <c r="AC52" s="595"/>
      <c r="AD52" s="595"/>
      <c r="AE52" s="595"/>
      <c r="AF52" s="595"/>
      <c r="AG52" s="595"/>
      <c r="AH52" s="595"/>
    </row>
    <row r="53" ht="23">
      <c r="A53" s="633"/>
      <c r="B53" s="632" t="str">
        <f>B41</f>
        <v>Tungsten  (*)</v>
      </c>
      <c r="C53" s="602"/>
      <c r="D53" s="917" t="s">
        <v>131</v>
      </c>
      <c r="E53" s="918"/>
      <c r="F53" s="639"/>
      <c r="G53" s="919" t="s">
        <v>132</v>
      </c>
      <c r="H53" s="920"/>
      <c r="I53" s="920"/>
      <c r="J53" s="921"/>
      <c r="K53" s="628"/>
      <c r="L53" s="707"/>
      <c r="P53" s="595"/>
      <c r="Q53" s="595"/>
      <c r="R53" s="595"/>
      <c r="S53" s="595"/>
      <c r="T53" s="595"/>
      <c r="U53" s="595"/>
      <c r="V53" s="595"/>
      <c r="W53" s="595"/>
      <c r="X53" s="595"/>
      <c r="Y53" s="595"/>
      <c r="Z53" s="595"/>
      <c r="AA53" s="595"/>
      <c r="AB53" s="595"/>
      <c r="AC53" s="595"/>
      <c r="AD53" s="595"/>
      <c r="AE53" s="595"/>
      <c r="AF53" s="595"/>
      <c r="AG53" s="595"/>
      <c r="AH53" s="595"/>
    </row>
    <row r="54" ht="17.5">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5" customHeight="1">
      <c r="A55" s="633"/>
      <c r="B55" s="858" t="str">
        <f>OFFSET(L!$C$1,MATCH("Declaration"&amp;ADDRESS(ROW(),COLUMN(),4),L!$A:$A,0)-1,SL,,)&amp;Q$37</f>
        <v>6) What percentage of relevant suppliers have provided a response to your supply chain survey?  (*)</v>
      </c>
      <c r="C55" s="602"/>
      <c r="D55" s="926" t="str">
        <f>D25</f>
        <v>Answer</v>
      </c>
      <c r="E55" s="926"/>
      <c r="F55" s="610"/>
      <c r="G55" s="636" t="str">
        <f>G25</f>
        <v>Comments</v>
      </c>
      <c r="H55" s="716"/>
      <c r="I55" s="716"/>
      <c r="J55" s="716"/>
      <c r="K55" s="628"/>
      <c r="L55" s="702" t="s">
        <v>102</v>
      </c>
      <c r="P55" s="595"/>
      <c r="Q55" s="595"/>
      <c r="R55" s="595"/>
      <c r="S55" s="595"/>
      <c r="T55" s="595"/>
      <c r="U55" s="595"/>
      <c r="V55" s="595"/>
      <c r="W55" s="595"/>
      <c r="X55" s="595"/>
      <c r="Y55" s="595"/>
      <c r="Z55" s="595"/>
      <c r="AA55" s="595"/>
      <c r="AB55" s="595"/>
      <c r="AC55" s="595"/>
      <c r="AD55" s="595"/>
      <c r="AE55" s="595"/>
      <c r="AF55" s="595"/>
      <c r="AG55" s="595"/>
      <c r="AH55" s="595"/>
    </row>
    <row r="56" ht="23">
      <c r="A56" s="633"/>
      <c r="B56" s="632" t="str">
        <f>B38</f>
        <v>Tantalum  (*)</v>
      </c>
      <c r="C56" s="627"/>
      <c r="D56" s="938" t="s">
        <v>133</v>
      </c>
      <c r="E56" s="939"/>
      <c r="F56" s="639"/>
      <c r="G56" s="919" t="s">
        <v>132</v>
      </c>
      <c r="H56" s="920"/>
      <c r="I56" s="920"/>
      <c r="J56" s="921"/>
      <c r="K56" s="628"/>
      <c r="L56" s="707"/>
      <c r="P56" s="595"/>
      <c r="Q56" s="595"/>
      <c r="R56" s="595"/>
      <c r="S56" s="595"/>
      <c r="T56" s="595"/>
      <c r="U56" s="595"/>
      <c r="V56" s="595"/>
      <c r="W56" s="595"/>
      <c r="X56" s="595"/>
      <c r="Y56" s="595"/>
      <c r="Z56" s="595"/>
      <c r="AA56" s="595"/>
      <c r="AB56" s="595"/>
      <c r="AC56" s="595"/>
      <c r="AD56" s="595"/>
      <c r="AE56" s="595"/>
      <c r="AF56" s="595"/>
      <c r="AG56" s="595"/>
      <c r="AH56" s="595"/>
    </row>
    <row r="57" ht="23">
      <c r="A57" s="633"/>
      <c r="B57" s="632" t="str">
        <f>B39</f>
        <v>Tin  (*)</v>
      </c>
      <c r="C57" s="627"/>
      <c r="D57" s="938" t="s">
        <v>133</v>
      </c>
      <c r="E57" s="939"/>
      <c r="F57" s="639"/>
      <c r="G57" s="919" t="s">
        <v>132</v>
      </c>
      <c r="H57" s="920"/>
      <c r="I57" s="920"/>
      <c r="J57" s="921"/>
      <c r="K57" s="628"/>
      <c r="L57" s="707"/>
      <c r="P57" s="595"/>
      <c r="Q57" s="595"/>
      <c r="R57" s="595"/>
      <c r="S57" s="595"/>
      <c r="T57" s="595"/>
      <c r="U57" s="595"/>
      <c r="V57" s="595"/>
      <c r="W57" s="595"/>
      <c r="X57" s="595"/>
      <c r="Y57" s="595"/>
      <c r="Z57" s="595"/>
      <c r="AA57" s="595"/>
      <c r="AB57" s="595"/>
      <c r="AC57" s="595"/>
      <c r="AD57" s="595"/>
      <c r="AE57" s="595"/>
      <c r="AF57" s="595"/>
      <c r="AG57" s="595"/>
      <c r="AH57" s="595"/>
    </row>
    <row r="58" ht="23">
      <c r="A58" s="633"/>
      <c r="B58" s="632" t="str">
        <f>B40</f>
        <v>Gold  (*)</v>
      </c>
      <c r="C58" s="627"/>
      <c r="D58" s="938" t="s">
        <v>133</v>
      </c>
      <c r="E58" s="939"/>
      <c r="F58" s="639"/>
      <c r="G58" s="919" t="s">
        <v>132</v>
      </c>
      <c r="H58" s="920"/>
      <c r="I58" s="920"/>
      <c r="J58" s="921"/>
      <c r="K58" s="628"/>
      <c r="L58" s="707"/>
      <c r="P58" s="595"/>
      <c r="Q58" s="595"/>
      <c r="R58" s="595"/>
      <c r="S58" s="595"/>
      <c r="T58" s="595"/>
      <c r="U58" s="595"/>
      <c r="V58" s="595"/>
      <c r="W58" s="595"/>
      <c r="X58" s="595"/>
      <c r="Y58" s="595"/>
      <c r="Z58" s="595"/>
      <c r="AA58" s="595"/>
      <c r="AB58" s="595"/>
      <c r="AC58" s="595"/>
      <c r="AD58" s="595"/>
      <c r="AE58" s="595"/>
      <c r="AF58" s="595"/>
      <c r="AG58" s="595"/>
      <c r="AH58" s="595"/>
    </row>
    <row r="59" ht="23">
      <c r="A59" s="633"/>
      <c r="B59" s="632" t="str">
        <f>B41</f>
        <v>Tungsten  (*)</v>
      </c>
      <c r="C59" s="627"/>
      <c r="D59" s="938" t="s">
        <v>133</v>
      </c>
      <c r="E59" s="939"/>
      <c r="F59" s="639"/>
      <c r="G59" s="919" t="s">
        <v>132</v>
      </c>
      <c r="H59" s="920"/>
      <c r="I59" s="920"/>
      <c r="J59" s="921"/>
      <c r="K59" s="628"/>
      <c r="L59" s="707"/>
      <c r="P59" s="595"/>
      <c r="Q59" s="595"/>
      <c r="R59" s="595"/>
      <c r="S59" s="595"/>
      <c r="T59" s="595"/>
      <c r="U59" s="595"/>
      <c r="V59" s="595"/>
      <c r="W59" s="595"/>
      <c r="X59" s="595"/>
      <c r="Y59" s="595"/>
      <c r="Z59" s="595"/>
      <c r="AA59" s="595"/>
      <c r="AB59" s="595"/>
      <c r="AC59" s="595"/>
      <c r="AD59" s="595"/>
      <c r="AE59" s="595"/>
      <c r="AF59" s="595"/>
      <c r="AG59" s="595"/>
      <c r="AH59" s="595"/>
    </row>
    <row r="60" ht="15">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5" customHeight="1">
      <c r="A61" s="633"/>
      <c r="B61" s="858" t="str">
        <f>OFFSET(L!$C$1,MATCH("Declaration"&amp;ADDRESS(ROW(),COLUMN(),4),L!$A:$A,0)-1,SL,,)&amp;Q$37</f>
        <v>7) Have you identified all of the smelters supplying the 3TG to your supply chain?  (*)</v>
      </c>
      <c r="C61" s="602"/>
      <c r="D61" s="926" t="str">
        <f>D25</f>
        <v>Answer</v>
      </c>
      <c r="E61" s="926"/>
      <c r="F61" s="610"/>
      <c r="G61" s="636" t="str">
        <f>G25</f>
        <v>Comments</v>
      </c>
      <c r="H61" s="923"/>
      <c r="I61" s="923"/>
      <c r="J61" s="923"/>
      <c r="K61" s="628"/>
      <c r="L61" s="702" t="s">
        <v>105</v>
      </c>
      <c r="M61" s="703"/>
      <c r="P61" s="595"/>
      <c r="Q61" s="595"/>
      <c r="R61" s="595"/>
      <c r="S61" s="595"/>
      <c r="T61" s="595"/>
      <c r="U61" s="595"/>
      <c r="V61" s="595"/>
      <c r="W61" s="595"/>
      <c r="X61" s="595"/>
      <c r="Y61" s="595"/>
      <c r="Z61" s="595"/>
      <c r="AA61" s="595"/>
      <c r="AB61" s="595"/>
      <c r="AC61" s="595"/>
      <c r="AD61" s="595"/>
      <c r="AE61" s="595"/>
      <c r="AF61" s="595"/>
      <c r="AG61" s="595"/>
      <c r="AH61" s="595"/>
    </row>
    <row r="62" ht="23">
      <c r="A62" s="633"/>
      <c r="B62" s="632" t="str">
        <f>B38</f>
        <v>Tantalum  (*)</v>
      </c>
      <c r="C62" s="602"/>
      <c r="D62" s="936" t="s">
        <v>131</v>
      </c>
      <c r="E62" s="937"/>
      <c r="F62" s="639"/>
      <c r="G62" s="919" t="s">
        <v>132</v>
      </c>
      <c r="H62" s="920"/>
      <c r="I62" s="920"/>
      <c r="J62" s="921"/>
      <c r="K62" s="628"/>
      <c r="L62" s="707"/>
      <c r="P62" s="595"/>
      <c r="Q62" s="595"/>
      <c r="R62" s="595"/>
      <c r="S62" s="595"/>
      <c r="T62" s="595"/>
      <c r="U62" s="595"/>
      <c r="V62" s="595"/>
      <c r="W62" s="595"/>
      <c r="X62" s="595"/>
      <c r="Y62" s="595"/>
      <c r="Z62" s="595"/>
      <c r="AA62" s="595"/>
      <c r="AB62" s="595"/>
      <c r="AC62" s="595"/>
      <c r="AD62" s="595"/>
      <c r="AE62" s="595"/>
      <c r="AF62" s="595"/>
      <c r="AG62" s="595"/>
      <c r="AH62" s="595"/>
    </row>
    <row r="63" ht="23">
      <c r="A63" s="633"/>
      <c r="B63" s="632" t="str">
        <f>B39</f>
        <v>Tin  (*)</v>
      </c>
      <c r="C63" s="602"/>
      <c r="D63" s="917" t="s">
        <v>131</v>
      </c>
      <c r="E63" s="918"/>
      <c r="F63" s="639"/>
      <c r="G63" s="919" t="s">
        <v>132</v>
      </c>
      <c r="H63" s="920"/>
      <c r="I63" s="920"/>
      <c r="J63" s="921"/>
      <c r="K63" s="628"/>
      <c r="L63" s="707"/>
      <c r="P63" s="595"/>
      <c r="Q63" s="595"/>
      <c r="R63" s="595"/>
      <c r="S63" s="595"/>
      <c r="T63" s="595"/>
      <c r="U63" s="595"/>
      <c r="V63" s="595"/>
      <c r="W63" s="595"/>
      <c r="X63" s="595"/>
      <c r="Y63" s="595"/>
      <c r="Z63" s="595"/>
      <c r="AA63" s="595"/>
      <c r="AB63" s="595"/>
      <c r="AC63" s="595"/>
      <c r="AD63" s="595"/>
      <c r="AE63" s="595"/>
      <c r="AF63" s="595"/>
      <c r="AG63" s="595"/>
      <c r="AH63" s="595"/>
    </row>
    <row r="64" ht="23">
      <c r="A64" s="633"/>
      <c r="B64" s="632" t="str">
        <f>B40</f>
        <v>Gold  (*)</v>
      </c>
      <c r="C64" s="602"/>
      <c r="D64" s="917" t="s">
        <v>131</v>
      </c>
      <c r="E64" s="918"/>
      <c r="F64" s="639"/>
      <c r="G64" s="919" t="s">
        <v>132</v>
      </c>
      <c r="H64" s="920"/>
      <c r="I64" s="920"/>
      <c r="J64" s="921"/>
      <c r="K64" s="628"/>
      <c r="L64" s="707"/>
      <c r="P64" s="595"/>
      <c r="Q64" s="595"/>
      <c r="R64" s="595"/>
      <c r="S64" s="595"/>
      <c r="T64" s="595"/>
      <c r="U64" s="595"/>
      <c r="V64" s="595"/>
      <c r="W64" s="595"/>
      <c r="X64" s="595"/>
      <c r="Y64" s="595"/>
      <c r="Z64" s="595"/>
      <c r="AA64" s="595"/>
      <c r="AB64" s="595"/>
      <c r="AC64" s="595"/>
      <c r="AD64" s="595"/>
      <c r="AE64" s="595"/>
      <c r="AF64" s="595"/>
      <c r="AG64" s="595"/>
      <c r="AH64" s="595"/>
    </row>
    <row r="65" ht="23">
      <c r="A65" s="633"/>
      <c r="B65" s="632" t="str">
        <f>B41</f>
        <v>Tungsten  (*)</v>
      </c>
      <c r="C65" s="602"/>
      <c r="D65" s="917" t="s">
        <v>131</v>
      </c>
      <c r="E65" s="918"/>
      <c r="F65" s="639"/>
      <c r="G65" s="919" t="s">
        <v>132</v>
      </c>
      <c r="H65" s="920"/>
      <c r="I65" s="920"/>
      <c r="J65" s="921"/>
      <c r="K65" s="628"/>
      <c r="L65" s="707"/>
      <c r="P65" s="595"/>
      <c r="Q65" s="595"/>
      <c r="R65" s="595"/>
      <c r="S65" s="595"/>
      <c r="T65" s="595"/>
      <c r="U65" s="595"/>
      <c r="V65" s="595"/>
      <c r="W65" s="595"/>
      <c r="X65" s="595"/>
      <c r="Y65" s="595"/>
      <c r="Z65" s="595"/>
      <c r="AA65" s="595"/>
      <c r="AB65" s="595"/>
      <c r="AC65" s="595"/>
      <c r="AD65" s="595"/>
      <c r="AE65" s="595"/>
      <c r="AF65" s="595"/>
      <c r="AG65" s="595"/>
      <c r="AH65" s="595"/>
    </row>
    <row r="66" ht="15">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5" customHeight="1">
      <c r="A67" s="633"/>
      <c r="B67" s="636" t="str">
        <f>OFFSET(L!$C$1,MATCH("Declaration"&amp;ADDRESS(ROW(),COLUMN(),4),L!$A:$A,0)-1,SL,,)&amp;Q$37</f>
        <v>8) Has all applicable smelter information received by your company been reported in this declaration?  (*)</v>
      </c>
      <c r="C67" s="602"/>
      <c r="D67" s="926" t="str">
        <f>D25</f>
        <v>Answer</v>
      </c>
      <c r="E67" s="926"/>
      <c r="F67" s="610"/>
      <c r="G67" s="636" t="str">
        <f>G25</f>
        <v>Comments</v>
      </c>
      <c r="H67" s="923" t="str">
        <f>IF(Q75="(*)","Click here to enter smelter names","")</f>
      </c>
      <c r="I67" s="923"/>
      <c r="J67" s="923"/>
      <c r="K67" s="628"/>
      <c r="L67" s="702" t="s">
        <v>105</v>
      </c>
      <c r="M67" s="703"/>
      <c r="P67" s="595"/>
      <c r="Q67" s="595"/>
      <c r="R67" s="595"/>
      <c r="S67" s="595"/>
      <c r="T67" s="595"/>
      <c r="U67" s="595"/>
      <c r="V67" s="595"/>
      <c r="W67" s="595"/>
      <c r="X67" s="595"/>
      <c r="Y67" s="595"/>
      <c r="Z67" s="595"/>
      <c r="AA67" s="595"/>
      <c r="AB67" s="595"/>
      <c r="AC67" s="595"/>
      <c r="AD67" s="595"/>
      <c r="AE67" s="595"/>
      <c r="AF67" s="595"/>
      <c r="AG67" s="595"/>
      <c r="AH67" s="595"/>
    </row>
    <row r="68" ht="23">
      <c r="A68" s="633"/>
      <c r="B68" s="632" t="str">
        <f>B38</f>
        <v>Tantalum  (*)</v>
      </c>
      <c r="C68" s="627"/>
      <c r="D68" s="917" t="s">
        <v>129</v>
      </c>
      <c r="E68" s="918"/>
      <c r="F68" s="640"/>
      <c r="G68" s="919"/>
      <c r="H68" s="920"/>
      <c r="I68" s="920"/>
      <c r="J68" s="921"/>
      <c r="K68" s="628"/>
      <c r="L68" s="707"/>
      <c r="P68" s="595"/>
      <c r="Q68" s="595"/>
      <c r="R68" s="595"/>
      <c r="S68" s="595"/>
      <c r="T68" s="595"/>
      <c r="U68" s="595"/>
      <c r="V68" s="595"/>
      <c r="W68" s="595"/>
      <c r="X68" s="595"/>
      <c r="Y68" s="595"/>
      <c r="Z68" s="595"/>
      <c r="AA68" s="595"/>
      <c r="AB68" s="595"/>
      <c r="AC68" s="595"/>
      <c r="AD68" s="595"/>
      <c r="AE68" s="595"/>
      <c r="AF68" s="595"/>
      <c r="AG68" s="595"/>
      <c r="AH68" s="595"/>
    </row>
    <row r="69" ht="23">
      <c r="A69" s="633"/>
      <c r="B69" s="632" t="str">
        <f>B39</f>
        <v>Tin  (*)</v>
      </c>
      <c r="C69" s="627"/>
      <c r="D69" s="917" t="s">
        <v>129</v>
      </c>
      <c r="E69" s="918"/>
      <c r="F69" s="640"/>
      <c r="G69" s="919"/>
      <c r="H69" s="920"/>
      <c r="I69" s="920"/>
      <c r="J69" s="921"/>
      <c r="K69" s="628"/>
      <c r="L69" s="707"/>
      <c r="P69" s="595"/>
      <c r="Q69" s="595"/>
      <c r="R69" s="595"/>
      <c r="S69" s="595"/>
      <c r="T69" s="595"/>
      <c r="U69" s="595"/>
      <c r="V69" s="595"/>
      <c r="W69" s="595"/>
      <c r="X69" s="595"/>
      <c r="Y69" s="595"/>
      <c r="Z69" s="595"/>
      <c r="AA69" s="595"/>
      <c r="AB69" s="595"/>
      <c r="AC69" s="595"/>
      <c r="AD69" s="595"/>
      <c r="AE69" s="595"/>
      <c r="AF69" s="595"/>
      <c r="AG69" s="595"/>
      <c r="AH69" s="595"/>
    </row>
    <row r="70" ht="23">
      <c r="A70" s="633"/>
      <c r="B70" s="632" t="str">
        <f>B40</f>
        <v>Gold  (*)</v>
      </c>
      <c r="C70" s="627"/>
      <c r="D70" s="917" t="s">
        <v>129</v>
      </c>
      <c r="E70" s="918"/>
      <c r="F70" s="640"/>
      <c r="G70" s="919"/>
      <c r="H70" s="920"/>
      <c r="I70" s="920"/>
      <c r="J70" s="921"/>
      <c r="K70" s="628"/>
      <c r="L70" s="707"/>
      <c r="P70" s="595"/>
      <c r="Q70" s="595"/>
      <c r="R70" s="595"/>
      <c r="S70" s="595"/>
      <c r="T70" s="595"/>
      <c r="U70" s="595"/>
      <c r="V70" s="595"/>
      <c r="W70" s="595"/>
      <c r="X70" s="595"/>
      <c r="Y70" s="595"/>
      <c r="Z70" s="595"/>
      <c r="AA70" s="595"/>
      <c r="AB70" s="595"/>
      <c r="AC70" s="595"/>
      <c r="AD70" s="595"/>
      <c r="AE70" s="595"/>
      <c r="AF70" s="595"/>
      <c r="AG70" s="595"/>
      <c r="AH70" s="595"/>
    </row>
    <row r="71" ht="23">
      <c r="A71" s="630"/>
      <c r="B71" s="632" t="str">
        <f>B41</f>
        <v>Tungsten  (*)</v>
      </c>
      <c r="C71" s="641"/>
      <c r="D71" s="917" t="s">
        <v>129</v>
      </c>
      <c r="E71" s="918"/>
      <c r="F71" s="642"/>
      <c r="G71" s="919"/>
      <c r="H71" s="920"/>
      <c r="I71" s="920"/>
      <c r="J71" s="921"/>
      <c r="K71" s="631"/>
      <c r="L71" s="708"/>
      <c r="P71" s="595"/>
      <c r="Q71" s="595"/>
      <c r="R71" s="595"/>
      <c r="S71" s="595"/>
      <c r="T71" s="595"/>
      <c r="U71" s="595"/>
      <c r="V71" s="595"/>
      <c r="W71" s="595"/>
      <c r="X71" s="595"/>
      <c r="Y71" s="595"/>
      <c r="Z71" s="595"/>
      <c r="AA71" s="595"/>
      <c r="AB71" s="595"/>
      <c r="AC71" s="595"/>
      <c r="AD71" s="595"/>
      <c r="AE71" s="595"/>
      <c r="AF71" s="595"/>
      <c r="AG71" s="595"/>
      <c r="AH71" s="595"/>
    </row>
    <row r="72" ht="15">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5">
      <c r="A73" s="633"/>
      <c r="B73" s="922" t="str">
        <f>OFFSET(L!$C$1,MATCH("Declaration"&amp;ADDRESS(ROW(),COLUMN(),4),L!$A:$A,0)-1,SL,,)</f>
        <v>Answer the Following Questions at a Company Level</v>
      </c>
      <c r="C73" s="922"/>
      <c r="D73" s="922"/>
      <c r="E73" s="922"/>
      <c r="F73" s="922"/>
      <c r="G73" s="922"/>
      <c r="H73" s="922"/>
      <c r="I73" s="922"/>
      <c r="J73" s="922"/>
      <c r="K73" s="628"/>
      <c r="L73" s="691"/>
      <c r="P73" s="595"/>
      <c r="Q73" s="595"/>
      <c r="R73" s="595"/>
      <c r="S73" s="595"/>
      <c r="T73" s="595"/>
      <c r="U73" s="595"/>
      <c r="V73" s="595"/>
      <c r="W73" s="595"/>
      <c r="X73" s="595"/>
      <c r="Y73" s="595"/>
      <c r="Z73" s="595"/>
      <c r="AA73" s="595"/>
      <c r="AB73" s="595"/>
      <c r="AC73" s="595"/>
      <c r="AD73" s="595"/>
      <c r="AE73" s="595"/>
      <c r="AF73" s="595"/>
      <c r="AG73" s="595"/>
      <c r="AH73" s="595"/>
    </row>
    <row r="74" ht="15">
      <c r="A74" s="643"/>
      <c r="B74" s="644" t="str">
        <f>OFFSET(L!$C$1,MATCH("Declaration"&amp;ADDRESS(ROW(),COLUMN(),4),L!$A:$A,0)-1,SL,,)</f>
        <v>Question</v>
      </c>
      <c r="C74" s="672"/>
      <c r="D74" s="924" t="str">
        <f>D25</f>
        <v>Answer</v>
      </c>
      <c r="E74" s="924"/>
      <c r="F74" s="645"/>
      <c r="G74" s="924" t="str">
        <f>G25</f>
        <v>Comments</v>
      </c>
      <c r="H74" s="924" t="e">
        <f>HLOOKUP(SL,LT,$O74,0)</f>
        <v>#NAME?</v>
      </c>
      <c r="I74" s="924"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0">
      <c r="A75" s="633"/>
      <c r="B75" s="648" t="str">
        <f>OFFSET(L!$C$1,MATCH("Declaration"&amp;ADDRESS(ROW(),COLUMN(),4),L!$A:$A,0)-1,SL,,)&amp;$Q$37</f>
        <v>A. Have you established a responsible minerals sourcing policy? (*)</v>
      </c>
      <c r="C75" s="649"/>
      <c r="D75" s="917" t="s">
        <v>129</v>
      </c>
      <c r="E75" s="918"/>
      <c r="F75" s="649"/>
      <c r="G75" s="919" t="s">
        <v>121</v>
      </c>
      <c r="H75" s="920"/>
      <c r="I75" s="920"/>
      <c r="J75" s="921"/>
      <c r="K75" s="628"/>
      <c r="L75" s="704" t="s">
        <v>102</v>
      </c>
      <c r="M75" s="703"/>
      <c r="P75" s="595"/>
      <c r="Q75" s="595"/>
      <c r="R75" s="595"/>
      <c r="S75" s="595"/>
      <c r="T75" s="595"/>
      <c r="U75" s="595"/>
      <c r="V75" s="595"/>
      <c r="W75" s="595"/>
      <c r="X75" s="595"/>
      <c r="Y75" s="595"/>
      <c r="Z75" s="595"/>
      <c r="AA75" s="595"/>
      <c r="AB75" s="595"/>
      <c r="AC75" s="595"/>
      <c r="AD75" s="595"/>
      <c r="AE75" s="595"/>
      <c r="AF75" s="595"/>
      <c r="AG75" s="595"/>
      <c r="AH75" s="595"/>
    </row>
    <row r="76" ht="15">
      <c r="A76" s="633"/>
      <c r="B76" s="650"/>
      <c r="C76" s="604"/>
      <c r="D76" s="593"/>
      <c r="E76" s="593"/>
      <c r="F76" s="604"/>
      <c r="G76" s="925"/>
      <c r="H76" s="925"/>
      <c r="I76" s="925"/>
      <c r="J76" s="925"/>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4"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129</v>
      </c>
      <c r="E77" s="918"/>
      <c r="F77" s="649"/>
      <c r="G77" s="945" t="s">
        <v>134</v>
      </c>
      <c r="H77" s="946"/>
      <c r="I77" s="946"/>
      <c r="J77" s="947"/>
      <c r="K77" s="628"/>
      <c r="L77" s="704" t="s">
        <v>102</v>
      </c>
      <c r="M77" s="703"/>
      <c r="P77" s="595"/>
      <c r="Q77" s="595"/>
      <c r="R77" s="595"/>
      <c r="S77" s="595"/>
      <c r="T77" s="595"/>
      <c r="U77" s="595"/>
      <c r="V77" s="595"/>
      <c r="W77" s="595"/>
      <c r="X77" s="595"/>
      <c r="Y77" s="595"/>
      <c r="Z77" s="595"/>
      <c r="AA77" s="595"/>
      <c r="AB77" s="595"/>
      <c r="AC77" s="595"/>
      <c r="AD77" s="595"/>
      <c r="AE77" s="595"/>
      <c r="AF77" s="595"/>
      <c r="AG77" s="595"/>
      <c r="AH77" s="595"/>
    </row>
    <row r="78" ht="15">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129</v>
      </c>
      <c r="E79" s="918"/>
      <c r="F79" s="649"/>
      <c r="G79" s="919" t="s">
        <v>121</v>
      </c>
      <c r="H79" s="920"/>
      <c r="I79" s="920"/>
      <c r="J79" s="921"/>
      <c r="K79" s="628"/>
      <c r="L79" s="704" t="s">
        <v>102</v>
      </c>
      <c r="M79" s="703"/>
      <c r="P79" s="595"/>
      <c r="Q79" s="595"/>
      <c r="R79" s="595"/>
      <c r="S79" s="595"/>
      <c r="T79" s="595"/>
      <c r="U79" s="595"/>
      <c r="V79" s="595"/>
      <c r="W79" s="595"/>
      <c r="X79" s="595"/>
      <c r="Y79" s="595"/>
      <c r="Z79" s="595"/>
      <c r="AA79" s="595"/>
      <c r="AB79" s="595"/>
      <c r="AC79" s="595"/>
      <c r="AD79" s="595"/>
      <c r="AE79" s="595"/>
      <c r="AF79" s="595"/>
      <c r="AG79" s="595"/>
      <c r="AH79" s="595"/>
    </row>
    <row r="80" ht="15">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129</v>
      </c>
      <c r="E81" s="918"/>
      <c r="F81" s="649"/>
      <c r="G81" s="919" t="s">
        <v>121</v>
      </c>
      <c r="H81" s="920"/>
      <c r="I81" s="920"/>
      <c r="J81" s="921"/>
      <c r="K81" s="628"/>
      <c r="L81" s="704" t="s">
        <v>105</v>
      </c>
      <c r="M81" s="703"/>
      <c r="P81" s="595"/>
      <c r="Q81" s="595"/>
      <c r="R81" s="595"/>
      <c r="S81" s="595"/>
      <c r="T81" s="595"/>
      <c r="U81" s="595"/>
      <c r="V81" s="595"/>
      <c r="W81" s="595"/>
      <c r="X81" s="595"/>
      <c r="Y81" s="595"/>
      <c r="Z81" s="595"/>
      <c r="AA81" s="595"/>
      <c r="AB81" s="595"/>
      <c r="AC81" s="595"/>
      <c r="AD81" s="595"/>
      <c r="AE81" s="595"/>
      <c r="AF81" s="595"/>
      <c r="AG81" s="595"/>
      <c r="AH81" s="595"/>
    </row>
    <row r="82" ht="15">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135</v>
      </c>
      <c r="E83" s="918"/>
      <c r="F83" s="649"/>
      <c r="G83" s="919" t="s">
        <v>121</v>
      </c>
      <c r="H83" s="920"/>
      <c r="I83" s="920"/>
      <c r="J83" s="921"/>
      <c r="K83" s="628"/>
      <c r="L83" s="704" t="s">
        <v>102</v>
      </c>
      <c r="M83" s="703"/>
      <c r="P83" s="595"/>
      <c r="Q83" s="595"/>
      <c r="R83" s="595"/>
      <c r="S83" s="595"/>
      <c r="T83" s="595"/>
      <c r="U83" s="595"/>
      <c r="V83" s="595"/>
      <c r="W83" s="595"/>
      <c r="X83" s="595"/>
      <c r="Y83" s="595"/>
      <c r="Z83" s="595"/>
      <c r="AA83" s="595"/>
      <c r="AB83" s="595"/>
      <c r="AC83" s="595"/>
      <c r="AD83" s="595"/>
      <c r="AE83" s="595"/>
      <c r="AF83" s="595"/>
      <c r="AG83" s="595"/>
      <c r="AH83" s="595"/>
    </row>
    <row r="84" ht="15">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30" t="s">
        <v>129</v>
      </c>
      <c r="E85" s="931"/>
      <c r="F85" s="649"/>
      <c r="G85" s="919" t="s">
        <v>121</v>
      </c>
      <c r="H85" s="920"/>
      <c r="I85" s="920"/>
      <c r="J85" s="921"/>
      <c r="K85" s="628"/>
      <c r="L85" s="704" t="s">
        <v>102</v>
      </c>
      <c r="M85" s="703"/>
      <c r="P85" s="595"/>
      <c r="Q85" s="595"/>
      <c r="R85" s="595"/>
      <c r="S85" s="595"/>
      <c r="T85" s="595"/>
      <c r="U85" s="595"/>
      <c r="V85" s="595"/>
      <c r="W85" s="595"/>
      <c r="X85" s="595"/>
      <c r="Y85" s="595"/>
      <c r="Z85" s="595"/>
      <c r="AA85" s="595"/>
      <c r="AB85" s="595"/>
      <c r="AC85" s="595"/>
      <c r="AD85" s="595"/>
      <c r="AE85" s="595"/>
      <c r="AF85" s="595"/>
      <c r="AG85" s="595"/>
      <c r="AH85" s="595"/>
    </row>
    <row r="86" ht="15">
      <c r="A86" s="633"/>
      <c r="B86" s="653"/>
      <c r="C86" s="604"/>
      <c r="D86" s="593"/>
      <c r="E86" s="593"/>
      <c r="F86" s="605"/>
      <c r="G86" s="925"/>
      <c r="H86" s="925"/>
      <c r="I86" s="925"/>
      <c r="J86" s="925"/>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4" customHeight="1">
      <c r="A87" s="633"/>
      <c r="B87" s="648" t="str">
        <f>OFFSET(L!$C$1,MATCH("Declaration"&amp;ADDRESS(ROW(),COLUMN(),4),L!$A:$A,0)-1,SL,,)&amp;$Q$37</f>
        <v>G. Does your review process include corrective action management? (*)</v>
      </c>
      <c r="C87" s="649"/>
      <c r="D87" s="917" t="s">
        <v>129</v>
      </c>
      <c r="E87" s="918"/>
      <c r="F87" s="649"/>
      <c r="G87" s="919" t="s">
        <v>121</v>
      </c>
      <c r="H87" s="920"/>
      <c r="I87" s="920"/>
      <c r="J87" s="921"/>
      <c r="K87" s="628"/>
      <c r="L87" s="704" t="s">
        <v>105</v>
      </c>
      <c r="M87" s="703"/>
      <c r="P87" s="595"/>
      <c r="Q87" s="595"/>
      <c r="R87" s="595"/>
      <c r="S87" s="595"/>
      <c r="T87" s="595"/>
      <c r="U87" s="595"/>
      <c r="V87" s="595"/>
      <c r="W87" s="595"/>
      <c r="X87" s="595"/>
      <c r="Y87" s="595"/>
      <c r="Z87" s="595"/>
      <c r="AA87" s="595"/>
      <c r="AB87" s="595"/>
      <c r="AC87" s="595"/>
      <c r="AD87" s="595"/>
      <c r="AE87" s="595"/>
      <c r="AF87" s="595"/>
      <c r="AG87" s="595"/>
      <c r="AH87" s="595"/>
    </row>
    <row r="88" ht="15">
      <c r="A88" s="633"/>
      <c r="B88" s="650"/>
      <c r="C88" s="604"/>
      <c r="D88" s="593"/>
      <c r="E88" s="593"/>
      <c r="F88" s="605"/>
      <c r="G88" s="932"/>
      <c r="H88" s="932"/>
      <c r="I88" s="932"/>
      <c r="J88" s="932"/>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0">
      <c r="A89" s="633"/>
      <c r="B89" s="648" t="str">
        <f>OFFSET(L!$C$1,MATCH("Declaration"&amp;ADDRESS(ROW(),COLUMN(),4),L!$A:$A,0)-1,SL,,)&amp;$Q$37</f>
        <v>H. Is your company required to file an annual conflict minerals disclosure? (*)</v>
      </c>
      <c r="C89" s="649"/>
      <c r="D89" s="917" t="s">
        <v>136</v>
      </c>
      <c r="E89" s="918"/>
      <c r="F89" s="649"/>
      <c r="G89" s="919" t="s">
        <v>121</v>
      </c>
      <c r="H89" s="920"/>
      <c r="I89" s="920"/>
      <c r="J89" s="921"/>
      <c r="K89" s="628"/>
      <c r="L89" s="704" t="s">
        <v>102</v>
      </c>
      <c r="M89" s="703"/>
      <c r="P89" s="595"/>
      <c r="Q89" s="595"/>
      <c r="R89" s="595"/>
      <c r="S89" s="595"/>
      <c r="T89" s="595"/>
      <c r="U89" s="595"/>
      <c r="V89" s="595"/>
      <c r="W89" s="595"/>
      <c r="X89" s="595"/>
      <c r="Y89" s="595"/>
      <c r="Z89" s="595"/>
      <c r="AA89" s="595"/>
      <c r="AB89" s="595"/>
      <c r="AC89" s="595"/>
      <c r="AD89" s="595"/>
      <c r="AE89" s="595"/>
      <c r="AF89" s="595"/>
      <c r="AG89" s="595"/>
      <c r="AH89" s="595"/>
    </row>
    <row r="90" ht="15">
      <c r="A90" s="633"/>
      <c r="B90" s="929" t="str">
        <f>IF(OR($D$8="",$I$3=""),"","Click here to check required fields completion")</f>
      </c>
      <c r="C90" s="929"/>
      <c r="D90" s="929"/>
      <c r="E90" s="929"/>
      <c r="F90" s="929"/>
      <c r="G90" s="929"/>
      <c r="H90" s="929"/>
      <c r="I90" s="929"/>
      <c r="J90" s="929"/>
      <c r="K90" s="628"/>
      <c r="L90" s="691"/>
      <c r="P90" s="595"/>
      <c r="Q90" s="595"/>
      <c r="R90" s="595"/>
      <c r="S90" s="595"/>
      <c r="T90" s="595"/>
      <c r="U90" s="595"/>
      <c r="V90" s="595"/>
      <c r="W90" s="595"/>
      <c r="X90" s="595"/>
      <c r="Y90" s="595"/>
      <c r="Z90" s="595"/>
      <c r="AA90" s="595"/>
      <c r="AB90" s="595"/>
      <c r="AC90" s="595"/>
      <c r="AD90" s="595"/>
      <c r="AE90" s="595"/>
      <c r="AF90" s="595"/>
      <c r="AG90" s="595"/>
      <c r="AH90" s="595"/>
    </row>
    <row r="91" ht="15.5">
      <c r="A91" s="927" t="str">
        <f>OFFSET(L!$C$1,MATCH("General"&amp;"Cpy",L!$A:$A,0)-1,SL,,)</f>
        <v>© 2024 Responsible Minerals Initiative. All rights reserved.</v>
      </c>
      <c r="B91" s="928"/>
      <c r="C91" s="928"/>
      <c r="D91" s="928"/>
      <c r="E91" s="928"/>
      <c r="F91" s="928"/>
      <c r="G91" s="928"/>
      <c r="H91" s="928"/>
      <c r="I91" s="928"/>
      <c r="J91" s="928"/>
      <c r="K91" s="654"/>
      <c r="L91" s="691"/>
      <c r="P91" s="595"/>
      <c r="Q91" s="595"/>
      <c r="R91" s="595"/>
      <c r="S91" s="595"/>
      <c r="T91" s="595"/>
      <c r="U91" s="595"/>
      <c r="V91" s="595"/>
      <c r="W91" s="595"/>
      <c r="X91" s="595"/>
      <c r="Y91" s="595"/>
      <c r="Z91" s="595"/>
      <c r="AA91" s="595"/>
      <c r="AB91" s="595"/>
      <c r="AC91" s="595"/>
      <c r="AD91" s="595"/>
      <c r="AE91" s="595"/>
      <c r="AF91" s="595"/>
      <c r="AG91" s="595"/>
      <c r="AH91" s="595"/>
    </row>
    <row r="92" ht="15.5">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129</v>
      </c>
      <c r="D96" s="873" t="str">
        <f>IF(AND(OR($D$26="Yes",$D$26=""),OR($D$32="Yes",$D$32="")),"Yes","")</f>
        <v>Yes</v>
      </c>
      <c r="E96" s="873" t="str">
        <f>IF(AND(OR($D$26="Yes",$D$26=""),OR($D$32="Yes",$D$32="")),"100%","")</f>
        <v>100%</v>
      </c>
      <c r="G96" s="873" t="str">
        <f>IF(OR($D$26="Yes",$D$26=""),"Yes","")</f>
        <v>Yes</v>
      </c>
    </row>
    <row r="97" hidden="1" ht="13.5" customHeight="1">
      <c r="B97" s="648" t="s">
        <v>131</v>
      </c>
      <c r="D97" s="873" t="str">
        <f>IF(AND(OR($D$26="Yes",$D$26=""),OR($D$32="Yes",$D$32="")),"No","")</f>
        <v>No</v>
      </c>
      <c r="E97" s="873" t="str">
        <f>IF(AND(OR($D$26="Yes",$D$26=""),OR($D$32="Yes",$D$32="")),"Greater than 90%","")</f>
        <v>Greater than 90%</v>
      </c>
      <c r="G97" s="873" t="str">
        <f>IF(OR($D$26="Yes",$D$26=""),"No","")</f>
        <v>No</v>
      </c>
    </row>
    <row r="98" hidden="1" ht="15">
      <c r="B98" s="648" t="s">
        <v>137</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138</v>
      </c>
      <c r="D100" s="873" t="str">
        <f>IF(AND(OR($D$27="Yes",$D$27=""),OR($D$33="Yes",$D$33="")),"No","")</f>
        <v>No</v>
      </c>
      <c r="E100" s="873" t="str">
        <f>IF(AND(OR($D$26="Yes",$D$26=""),OR($D$32="Yes",$D$32="")),"50% or less","")</f>
        <v>50% or less</v>
      </c>
      <c r="G100" s="873" t="str">
        <f>IF(OR($D$28="Yes",$D$28=""),"Yes","")</f>
        <v>Yes</v>
      </c>
    </row>
    <row r="101" hidden="1" ht="15">
      <c r="B101" s="827" t="s">
        <v>139</v>
      </c>
      <c r="D101" s="873" t="str">
        <f>IF(AND(OR($D$27="Yes",$D$27=""),OR($D$33="Yes",$D$33="")),"Unknown","")</f>
        <v>Unknown</v>
      </c>
      <c r="E101" s="873" t="str">
        <f>IF(AND(OR($D$26="Yes",$D$26=""),OR($D$32="Yes",$D$32="")),"None","")</f>
        <v>None</v>
      </c>
      <c r="G101" s="873" t="str">
        <f>IF(OR($D$28="Yes",$D$28=""),"No","")</f>
        <v>No</v>
      </c>
    </row>
    <row r="102" hidden="1" ht="15">
      <c r="B102" s="827" t="s">
        <v>133</v>
      </c>
      <c r="D102" s="873" t="str">
        <f>IF(AND(OR($D$28="Yes",$D$28=""),OR($D$34="Yes",$D$34="")),"Yes","")</f>
        <v>Yes</v>
      </c>
      <c r="E102" s="873" t="str">
        <f>IF(AND(OR($D$27="Yes",$D$27=""),OR($D$33="Yes",$D$33="")),"100%","")</f>
        <v>100%</v>
      </c>
      <c r="G102" s="873" t="str">
        <f>IF(OR($D$29="Yes",$D$29=""),"Yes","")</f>
        <v>Yes</v>
      </c>
    </row>
    <row r="103" hidden="1" ht="15">
      <c r="B103" s="827" t="s">
        <v>140</v>
      </c>
      <c r="D103" s="873" t="str">
        <f>IF(AND(OR($D$28="Yes",$D$28=""),OR($D$34="Yes",$D$34="")),"No","")</f>
        <v>No</v>
      </c>
      <c r="E103" s="873" t="str">
        <f>IF(AND(OR($D$27="Yes",$D$27=""),OR($D$33="Yes",$D$33="")),"Greater than 90%","")</f>
        <v>Greater than 90%</v>
      </c>
      <c r="G103" s="873" t="str">
        <f>IF(OR($D$29="Yes",$D$29=""),"No","")</f>
        <v>No</v>
      </c>
    </row>
    <row r="104" hidden="1" ht="15">
      <c r="B104" s="827" t="s">
        <v>141</v>
      </c>
      <c r="D104" s="873" t="str">
        <f>IF(AND(OR($D$28="Yes",$D$28=""),OR($D$34="Yes",$D$34="")),"Unknown","")</f>
        <v>Unknown</v>
      </c>
      <c r="E104" s="873" t="str">
        <f>IF(AND(OR($D$27="Yes",$D$27=""),OR($D$33="Yes",$D$33="")),"Greater than 75%","")</f>
        <v>Greater than 75%</v>
      </c>
    </row>
    <row r="105" hidden="1" ht="15">
      <c r="B105" s="827" t="s">
        <v>135</v>
      </c>
      <c r="D105" s="873" t="str">
        <f>IF(AND(OR($D$29="Yes",$D$29=""),OR($D$35="Yes",$D$35="")),"Yes","")</f>
        <v>Yes</v>
      </c>
      <c r="E105" s="873" t="str">
        <f>IF(AND(OR($D$27="Yes",$D$27=""),OR($D$33="Yes",$D$33="")),"Greater than 50%","")</f>
        <v>Greater than 50%</v>
      </c>
    </row>
    <row r="106" hidden="1" ht="15">
      <c r="B106" s="827" t="s">
        <v>142</v>
      </c>
      <c r="D106" s="873" t="str">
        <f>IF(AND(OR($D$29="Yes",$D$29=""),OR($D$35="Yes",$D$35="")),"No","")</f>
        <v>No</v>
      </c>
      <c r="E106" s="873" t="str">
        <f>IF(AND(OR($D$27="Yes",$D$27=""),OR($D$33="Yes",$D$33="")),"50% or less","")</f>
        <v>50% or less</v>
      </c>
    </row>
    <row r="107" hidden="1" ht="15">
      <c r="B107" s="827" t="s">
        <v>131</v>
      </c>
      <c r="D107" s="873" t="str">
        <f>IF(AND(OR($D$29="Yes",$D$29=""),OR($D$35="Yes",$D$35="")),"Unknown","")</f>
        <v>Unknown</v>
      </c>
      <c r="E107" s="873" t="str">
        <f>IF(AND(OR($D$27="Yes",$D$27=""),OR($D$33="Yes",$D$33="")),"None","")</f>
        <v>None</v>
      </c>
    </row>
    <row r="108" hidden="1" ht="15">
      <c r="B108" s="827" t="s">
        <v>136</v>
      </c>
      <c r="E108" s="873" t="str">
        <f>IF(AND(OR($D$28="Yes",$D$28=""),OR($D$34="Yes",$D$34="")),"100%","")</f>
        <v>100%</v>
      </c>
    </row>
    <row r="109" hidden="1" ht="15">
      <c r="B109" s="827" t="s">
        <v>143</v>
      </c>
      <c r="E109" s="873" t="str">
        <f>IF(AND(OR($D$28="Yes",$D$28=""),OR($D$34="Yes",$D$34="")),"Greater than 90%","")</f>
        <v>Greater than 90%</v>
      </c>
    </row>
    <row r="110" hidden="1" ht="15">
      <c r="B110" s="827" t="s">
        <v>144</v>
      </c>
      <c r="E110" s="873" t="str">
        <f>IF(AND(OR($D$28="Yes",$D$28=""),OR($D$34="Yes",$D$34="")),"Greater than 75%","")</f>
        <v>Greater than 75%</v>
      </c>
    </row>
    <row r="111" hidden="1" ht="15">
      <c r="B111" s="827" t="s">
        <v>131</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73:J73"/>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22:E22">
    <cfRule type="expression" dxfId="15" priority="159" stopIfTrue="1">
      <formula>IF($D$22="",TRUE)</formula>
    </cfRule>
  </conditionalFormatting>
  <conditionalFormatting sqref="D26:E26">
    <cfRule type="expression" dxfId="15" priority="137" stopIfTrue="1">
      <formula>IF($D$26="",TRUE)</formula>
    </cfRule>
  </conditionalFormatting>
  <conditionalFormatting sqref="D27:E27">
    <cfRule type="expression" dxfId="15" priority="144" stopIfTrue="1">
      <formula>IF($D$27="",TRUE)</formula>
    </cfRule>
  </conditionalFormatting>
  <conditionalFormatting sqref="D28:E28">
    <cfRule type="expression" dxfId="15" priority="145" stopIfTrue="1">
      <formula>IF($D$28="",TRUE)</formula>
    </cfRule>
  </conditionalFormatting>
  <conditionalFormatting sqref="D29:E29">
    <cfRule type="expression" dxfId="15" priority="146" stopIfTrue="1">
      <formula>IF($D$29="",TRUE)</formula>
    </cfRule>
  </conditionalFormatting>
  <conditionalFormatting sqref="D32:E32">
    <cfRule type="expression" dxfId="15" priority="55" stopIfTrue="1">
      <formula>IF(AND(OR($D$26="Yes",$D$26=""),$D$32=""),1,0)</formula>
    </cfRule>
    <cfRule type="expression" dxfId="59" priority="142" stopIfTrue="1">
      <formula>$P$26=""</formula>
    </cfRule>
  </conditionalFormatting>
  <conditionalFormatting sqref="D33:E33">
    <cfRule type="expression" dxfId="58" priority="43" stopIfTrue="1">
      <formula>$P$27=""</formula>
    </cfRule>
    <cfRule type="expression" dxfId="15" priority="42" stopIfTrue="1">
      <formula>IF(AND(OR($D$27="Yes",$D$27=""),$D$33=""),1,0)</formula>
    </cfRule>
  </conditionalFormatting>
  <conditionalFormatting sqref="D34:E34">
    <cfRule type="expression" dxfId="15" priority="1" stopIfTrue="1">
      <formula>IF(AND(OR($D$28="Yes",$D$28=""),$D$34=""),1,0)</formula>
    </cfRule>
    <cfRule type="expression" dxfId="58" priority="2" stopIfTrue="1">
      <formula>$P$28=""</formula>
    </cfRule>
  </conditionalFormatting>
  <conditionalFormatting sqref="D35:E35">
    <cfRule type="expression" dxfId="15" priority="39" stopIfTrue="1">
      <formula>IF(AND(OR($D$29="Yes",$D$29=""),$D$35=""),1,0)</formula>
    </cfRule>
    <cfRule type="expression" dxfId="58" priority="163" stopIfTrue="1">
      <formula>$P$29=""</formula>
    </cfRule>
  </conditionalFormatting>
  <conditionalFormatting sqref="D38:E38 D44:E44 D50:E50 D56:E56 D62:E62 D68:E68">
    <cfRule type="expression" dxfId="58" priority="18" stopIfTrue="1">
      <formula>$P$26=""</formula>
    </cfRule>
    <cfRule type="expression" dxfId="67" priority="19" stopIfTrue="1">
      <formula>$P$32=""</formula>
    </cfRule>
  </conditionalFormatting>
  <conditionalFormatting sqref="D38:E38">
    <cfRule type="expression" dxfId="15" priority="54" stopIfTrue="1">
      <formula>IF(AND(OR($D$26="Yes",$D$26=""),OR($D$32="Yes",$D$32=""),D38=""),1,0)</formula>
    </cfRule>
  </conditionalFormatting>
  <conditionalFormatting sqref="D39:E39 D45:E45 D51:E51 D57:E57 D63:E63 D69:E69">
    <cfRule type="expression" dxfId="58" priority="12" stopIfTrue="1">
      <formula>$P$33=""</formula>
    </cfRule>
    <cfRule type="expression" dxfId="59" priority="13" stopIfTrue="1">
      <formula>$P$39=""</formula>
    </cfRule>
  </conditionalFormatting>
  <conditionalFormatting sqref="D39:E39">
    <cfRule type="expression" dxfId="15" priority="50" stopIfTrue="1">
      <formula>IF(AND(OR($D$27="Yes",$D$27=""),OR($D$33="Yes",$D$33=""),D39=""),1,0)</formula>
    </cfRule>
  </conditionalFormatting>
  <conditionalFormatting sqref="D40:E40 D46:E46 D52:E52 D58:E58 D64:E64 D70:E70">
    <cfRule type="expression" dxfId="59" priority="7" stopIfTrue="1">
      <formula>$P$28=""</formula>
    </cfRule>
    <cfRule type="expression" dxfId="58" priority="8" stopIfTrue="1">
      <formula>$P$34=""</formula>
    </cfRule>
  </conditionalFormatting>
  <conditionalFormatting sqref="D40:E40">
    <cfRule type="expression" dxfId="15"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15" priority="165" stopIfTrue="1">
      <formula>IF(AND(OR($D$29="Yes",$D$29=""),OR($D$35="Yes",$D$35=""),D41=""),1,0)</formula>
    </cfRule>
  </conditionalFormatting>
  <conditionalFormatting sqref="D44:E44">
    <cfRule type="expression" dxfId="15" priority="53" stopIfTrue="1">
      <formula>IF(AND(OR($D$26="Yes",$D$26=""),OR($D$32="Yes",$D$32=""),D44=""),1,0)</formula>
    </cfRule>
  </conditionalFormatting>
  <conditionalFormatting sqref="D45:E45">
    <cfRule type="expression" dxfId="15" priority="15" stopIfTrue="1">
      <formula>IF(AND(OR($D$27="Yes",$D$27=""),OR($D$33="Yes",$D$33=""),D45=""),1,0)</formula>
    </cfRule>
  </conditionalFormatting>
  <conditionalFormatting sqref="D46:E46">
    <cfRule type="expression" dxfId="15" priority="40" stopIfTrue="1">
      <formula>IF(AND(OR($D$28="Yes",$D$28=""),OR($D$34="Yes",$D$34=""),D46=""),1,0)</formula>
    </cfRule>
  </conditionalFormatting>
  <conditionalFormatting sqref="D47:E47">
    <cfRule type="expression" dxfId="15" priority="48" stopIfTrue="1">
      <formula>IF(AND(OR($D$29="Yes",$D$29=""),OR($D$35="Yes",$D$35=""),D47=""),1,0)</formula>
    </cfRule>
  </conditionalFormatting>
  <conditionalFormatting sqref="D50:E50">
    <cfRule type="expression" dxfId="15" priority="21" stopIfTrue="1">
      <formula>IF(AND(OR($D$26="Yes",$D$26=""),OR($D$32="Yes",$D$32=""),D50=""),1,0)</formula>
    </cfRule>
  </conditionalFormatting>
  <conditionalFormatting sqref="D51:E51">
    <cfRule type="expression" dxfId="15" priority="160" stopIfTrue="1">
      <formula>IF(AND(OR($D$27="Yes",$D$27=""),OR($D$33="Yes",$D$33=""),D51=""),1,0)</formula>
    </cfRule>
  </conditionalFormatting>
  <conditionalFormatting sqref="D52:E52">
    <cfRule type="expression" dxfId="15" priority="11" stopIfTrue="1">
      <formula>IF(AND(OR($D$28="Yes",$D$28=""),OR($D$34="Yes",$D$34=""),D52=""),1,0)</formula>
    </cfRule>
  </conditionalFormatting>
  <conditionalFormatting sqref="D53:E53">
    <cfRule type="expression" dxfId="15" priority="34" stopIfTrue="1">
      <formula>IF(AND(OR($D$29="Yes",$D$29=""),OR($D$35="Yes",$D$35=""),D53=""),1,0)</formula>
    </cfRule>
  </conditionalFormatting>
  <conditionalFormatting sqref="D56:E56">
    <cfRule type="expression" dxfId="15" priority="29" stopIfTrue="1">
      <formula>IF(AND(OR($D$26="Yes",$D$26=""),OR($D$32="Yes",$D$32=""),D56=""),1,0)</formula>
    </cfRule>
  </conditionalFormatting>
  <conditionalFormatting sqref="D57:E57">
    <cfRule type="expression" dxfId="15" priority="17" stopIfTrue="1">
      <formula>IF(AND(OR($D$27="Yes",$D$27=""),OR($D$33="Yes",$D$33=""),D57=""),1,0)</formula>
    </cfRule>
  </conditionalFormatting>
  <conditionalFormatting sqref="D58:E58">
    <cfRule type="expression" dxfId="15" priority="10" stopIfTrue="1">
      <formula>IF(AND(OR($D$28="Yes",$D$28=""),OR($D$34="Yes",$D$34=""),D58=""),1,0)</formula>
    </cfRule>
  </conditionalFormatting>
  <conditionalFormatting sqref="D59:E59">
    <cfRule type="expression" dxfId="15" priority="6" stopIfTrue="1">
      <formula>IF(AND(OR($D$29="Yes",$D$29=""),OR($D$35="Yes",$D$35=""),D59=""),1,0)</formula>
    </cfRule>
  </conditionalFormatting>
  <conditionalFormatting sqref="D62:E62">
    <cfRule type="expression" dxfId="15" priority="28" stopIfTrue="1">
      <formula>IF(AND(OR($D$26="Yes",$D$26=""),OR($D$32="Yes",$D$32=""),D62=""),1,0)</formula>
    </cfRule>
  </conditionalFormatting>
  <conditionalFormatting sqref="D63:E63">
    <cfRule type="expression" dxfId="15" priority="14" stopIfTrue="1">
      <formula>IF(AND(OR($D$27="Yes",$D$27=""),OR($D$33="Yes",$D$33=""),D63=""),1,0)</formula>
    </cfRule>
  </conditionalFormatting>
  <conditionalFormatting sqref="D64:E64">
    <cfRule type="expression" dxfId="15" priority="9" stopIfTrue="1">
      <formula>IF(AND(OR($D$28="Yes",$D$28=""),OR($D$34="Yes",$D$34=""),D64=""),1,0)</formula>
    </cfRule>
  </conditionalFormatting>
  <conditionalFormatting sqref="D65:E65">
    <cfRule type="expression" dxfId="15" priority="5" stopIfTrue="1">
      <formula>IF(AND(OR($D$29="Yes",$D$29=""),OR($D$35="Yes",$D$35=""),D65=""),1,0)</formula>
    </cfRule>
  </conditionalFormatting>
  <conditionalFormatting sqref="D68:E68">
    <cfRule type="expression" dxfId="15" priority="20" stopIfTrue="1">
      <formula>IF(AND(OR($D$26="Yes",$D$26=""),OR($D$32="Yes",$D$32=""),D68=""),1,0)</formula>
    </cfRule>
  </conditionalFormatting>
  <conditionalFormatting sqref="D69:E69">
    <cfRule type="expression" dxfId="15" priority="16" stopIfTrue="1">
      <formula>IF(AND(OR($D$27="Yes",$D$27=""),OR($D$33="Yes",$D$33=""),D69=""),1,0)</formula>
    </cfRule>
  </conditionalFormatting>
  <conditionalFormatting sqref="D70:E70">
    <cfRule type="expression" dxfId="15" priority="162" stopIfTrue="1">
      <formula>IF(AND(OR($D$28="Yes",$D$28=""),OR($D$34="Yes",$D$34=""),D70=""),1,0)</formula>
    </cfRule>
  </conditionalFormatting>
  <conditionalFormatting sqref="D71:E71">
    <cfRule type="expression" dxfId="15"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15" priority="86" stopIfTrue="1">
      <formula>IF(D75="",TRUE)</formula>
    </cfRule>
  </conditionalFormatting>
  <conditionalFormatting sqref="D9:G9">
    <cfRule type="expression" dxfId="15" priority="152" stopIfTrue="1">
      <formula>IF($D$9="",TRUE)</formula>
    </cfRule>
  </conditionalFormatting>
  <conditionalFormatting sqref="D8:J8">
    <cfRule type="expression" dxfId="15" priority="151" stopIfTrue="1">
      <formula>IF($D$8="",TRUE)</formula>
    </cfRule>
  </conditionalFormatting>
  <conditionalFormatting sqref="D10:J10">
    <cfRule type="expression" dxfId="15" priority="166" stopIfTrue="1">
      <formula>IF(AND($D$10="",$D$9=$R$9),TRUE)</formula>
    </cfRule>
    <cfRule type="expression" dxfId="31" priority="56" stopIfTrue="1">
      <formula>IF($D$9=$Q$9,TRUE)</formula>
    </cfRule>
  </conditionalFormatting>
  <conditionalFormatting sqref="D15:J15">
    <cfRule type="expression" dxfId="15" priority="153" stopIfTrue="1">
      <formula>IF($D$15="",TRUE)</formula>
    </cfRule>
  </conditionalFormatting>
  <conditionalFormatting sqref="D16:J16">
    <cfRule type="expression" dxfId="15" priority="154" stopIfTrue="1">
      <formula>IF($D$16="",TRUE)</formula>
    </cfRule>
  </conditionalFormatting>
  <conditionalFormatting sqref="D17:J17">
    <cfRule type="expression" dxfId="15" priority="22" stopIfTrue="1">
      <formula>IF($D$17="",TRUE)</formula>
    </cfRule>
  </conditionalFormatting>
  <conditionalFormatting sqref="D18:J18">
    <cfRule type="expression" dxfId="15" priority="156" stopIfTrue="1">
      <formula>IF($D$18="",TRUE)</formula>
    </cfRule>
  </conditionalFormatting>
  <conditionalFormatting sqref="D20:J20">
    <cfRule type="expression" dxfId="15" priority="35" stopIfTrue="1">
      <formula>IF($D$20="",TRUE)</formula>
    </cfRule>
  </conditionalFormatting>
  <conditionalFormatting sqref="G77:J77">
    <cfRule type="expression" dxfId="15"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4375" defaultRowHeight="13.5"/>
  <cols>
    <col min="1" max="1" width="13.61328125" customWidth="1" style="818"/>
    <col min="2" max="2" width="13.3828125" customWidth="1" style="820"/>
    <col min="3" max="3" width="40.61328125" customWidth="1" style="820"/>
    <col min="4" max="4" width="30.61328125" customWidth="1" style="820"/>
    <col min="5" max="5" width="20.84375" customWidth="1" style="820"/>
    <col min="6" max="6" width="13.84375" customWidth="1" style="820"/>
    <col min="7" max="7" width="13.84375" customWidth="1" style="820"/>
    <col min="8" max="8" width="25.15234375" customWidth="1" style="820"/>
    <col min="9" max="9" width="24.15234375" customWidth="1" style="820"/>
    <col min="10" max="10" width="18.3828125" customWidth="1" style="820"/>
    <col min="11" max="11" width="27.3828125" customWidth="1" style="820"/>
    <col min="12" max="12" width="20.61328125" customWidth="1" style="820"/>
    <col min="13" max="13" width="35.15234375" customWidth="1" style="820"/>
    <col min="14" max="14" width="42.15234375" customWidth="1" style="820"/>
    <col min="15" max="15" width="32.15234375" customWidth="1" style="820"/>
    <col min="16" max="16" width="22.84375" customWidth="1" style="820"/>
    <col min="17" max="17" width="43.61328125" customWidth="1" style="820"/>
    <col min="18" max="18" hidden="1" width="35.84375" customWidth="1" style="820"/>
    <col min="19" max="20" hidden="1" width="17.84375" customWidth="1" style="820"/>
    <col min="21" max="21" hidden="1" width="8.84375" customWidth="1" style="820"/>
    <col min="22" max="22" hidden="1" width="6.15234375" customWidth="1" style="820"/>
    <col min="23" max="23" hidden="1" width="8.61328125" customWidth="1" style="820"/>
    <col min="24" max="24" hidden="1" width="8.84375" customWidth="1" style="820"/>
    <col min="25" max="27" hidden="1" width="4.3828125" customWidth="1" style="820"/>
    <col min="28" max="28" hidden="1" width="7.84375" customWidth="1" style="820"/>
    <col min="29" max="33" hidden="1" width="4.3828125" customWidth="1" style="820"/>
    <col min="34" max="34" hidden="1" width="14.61328125" customWidth="1" style="820"/>
    <col min="35" max="39" width="8.84375" customWidth="1" style="820"/>
    <col min="40" max="16384" width="8.84375" customWidth="1" style="820"/>
  </cols>
  <sheetData>
    <row r="1" ht="16" customHeight="1" s="812" customFormat="1">
      <c r="A1" s="811"/>
      <c r="B1" s="748"/>
      <c r="C1" s="748"/>
      <c r="D1" s="748"/>
      <c r="E1" s="748"/>
      <c r="F1" s="748"/>
      <c r="G1" s="748"/>
      <c r="H1" s="748"/>
      <c r="I1" s="748"/>
      <c r="J1" s="748"/>
      <c r="K1" s="748"/>
      <c r="L1" s="748"/>
      <c r="M1" s="748"/>
      <c r="N1" s="748"/>
      <c r="O1" s="748"/>
      <c r="P1" s="748"/>
      <c r="Q1" s="749"/>
      <c r="R1" s="711"/>
      <c r="S1" s="711"/>
      <c r="T1" s="711"/>
      <c r="U1" s="812" t="s">
        <v>145</v>
      </c>
    </row>
    <row r="2" ht="27"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129</v>
      </c>
    </row>
    <row r="3" ht="173.4"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2024 Responsible Minerals Initiative. All rights reserved.</v>
      </c>
      <c r="H3" s="981"/>
      <c r="I3" s="982"/>
      <c r="J3" s="717"/>
      <c r="K3" s="718"/>
      <c r="M3" s="789"/>
      <c r="N3" s="789"/>
      <c r="O3" s="690"/>
      <c r="P3" s="690"/>
      <c r="Q3" s="790" t="s">
        <v>115</v>
      </c>
      <c r="R3" s="807"/>
      <c r="S3" s="807"/>
      <c r="T3" s="807"/>
      <c r="W3" s="814" t="s">
        <v>146</v>
      </c>
      <c r="X3" s="814" t="s">
        <v>147</v>
      </c>
      <c r="Y3" s="814" t="s">
        <v>148</v>
      </c>
      <c r="Z3" s="814" t="s">
        <v>149</v>
      </c>
      <c r="AH3" s="736" t="s">
        <v>131</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150</v>
      </c>
      <c r="S4" s="807" t="s">
        <v>151</v>
      </c>
      <c r="T4" s="807" t="s">
        <v>152</v>
      </c>
      <c r="U4" s="791"/>
      <c r="W4" s="750" t="s">
        <v>153</v>
      </c>
      <c r="X4" s="750" t="s">
        <v>154</v>
      </c>
      <c r="AH4" s="736" t="s">
        <v>137</v>
      </c>
    </row>
    <row r="5" ht="20" customHeight="1" s="818" customFormat="1">
      <c r="A5" s="853" t="s">
        <v>155</v>
      </c>
      <c r="B5" s="773" t="s">
        <v>146</v>
      </c>
      <c r="C5" s="777" t="s">
        <v>156</v>
      </c>
      <c r="D5" s="821"/>
      <c r="E5" s="773" t="s">
        <v>157</v>
      </c>
      <c r="F5" s="773" t="s">
        <v>155</v>
      </c>
      <c r="G5" s="773" t="s">
        <v>158</v>
      </c>
      <c r="H5" s="774"/>
      <c r="I5" s="775" t="str">
        <f>IF(ISERROR($V5),"",OFFSET('Smelter Look-up'!$H$4,$V5-4,0))</f>
      </c>
      <c r="J5" s="775" t="str">
        <f>IF(ISERROR($V5),"",OFFSET('Smelter Look-up'!$I$4,$V5-4,0))</f>
      </c>
      <c r="K5" s="815"/>
      <c r="L5" s="815"/>
      <c r="M5" s="815"/>
      <c r="N5" s="815"/>
      <c r="O5" s="815" t="s">
        <v>159</v>
      </c>
      <c r="P5" s="776"/>
      <c r="Q5" s="816"/>
      <c r="R5" s="773" t="str">
        <f>IF(ISERROR($V5),"",OFFSET('Smelter Look-up'!$C$4,$V5-4,0)&amp;"")</f>
      </c>
      <c r="S5" s="772" t="str">
        <f>IF(B5="","",IF(ISERROR(MATCH($E5,CL,0)),"Unknown",INDIRECT("'C'!$A$"&amp;MATCH($E5,CL,0)+1)))</f>
      </c>
      <c r="T5" s="772" t="str">
        <f>IF(B5="","",IF(ISERROR(MATCH($J5,SorP!$B$1:$B$6226,0)),"",INDIRECT("'SorP'!$A$"&amp;MATCH($S5&amp;$J5,SorP!C:C,0))))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20" customHeight="1" s="818" customFormat="1">
      <c r="A6" s="853" t="s">
        <v>160</v>
      </c>
      <c r="B6" s="773" t="s">
        <v>146</v>
      </c>
      <c r="C6" s="777" t="s">
        <v>161</v>
      </c>
      <c r="D6" s="821"/>
      <c r="E6" s="773" t="s">
        <v>157</v>
      </c>
      <c r="F6" s="773" t="s">
        <v>160</v>
      </c>
      <c r="G6" s="773" t="s">
        <v>158</v>
      </c>
      <c r="H6" s="774"/>
      <c r="I6" s="775" t="str">
        <f>IF(ISERROR($V6),"",OFFSET('Smelter Look-up'!$H$4,$V6-4,0))</f>
      </c>
      <c r="J6" s="775" t="str">
        <f>IF(ISERROR($V6),"",OFFSET('Smelter Look-up'!$I$4,$V6-4,0))</f>
      </c>
      <c r="K6" s="815"/>
      <c r="L6" s="815"/>
      <c r="M6" s="815"/>
      <c r="N6" s="815"/>
      <c r="O6" s="815" t="s">
        <v>162</v>
      </c>
      <c r="P6" s="776"/>
      <c r="Q6" s="816"/>
      <c r="R6" s="773" t="str">
        <f>IF(ISERROR($V6),"",OFFSET('Smelter Look-up'!$C$4,$V6-4,0)&amp;"")</f>
      </c>
      <c r="S6" s="772" t="str">
        <f ref="S6:S37" t="shared" si="2">IF(B6="","",IF(ISERROR(MATCH($E6,CL,0)),"Unknown",INDIRECT("'C'!$A$"&amp;MATCH($E6,CL,0)+1)))</f>
      </c>
      <c r="T6" s="772" t="str">
        <f>IF(B6="","",IF(ISERROR(MATCH($J6,SorP!$B$1:$B$6226,0)),"",INDIRECT("'SorP'!$A$"&amp;MATCH($S6&amp;$J6,SorP!C:C,0))))</f>
      </c>
      <c r="U6" s="792"/>
      <c r="V6" s="817" t="e">
        <f>IF(C6="",NA(),IF(OR(C6="Smelter not listed",C6="Smelter not yet identified"),MATCH($B6&amp;$D6,'Smelter Look-up'!$J:$J,0),MATCH($B6&amp;$C6,'Smelter Look-up'!$J:$J,0)))</f>
        <v>#N/A</v>
      </c>
      <c r="X6" s="818">
        <f ref="X6:X37" t="shared" si="3">IF(AND(C6="Smelter not listed",OR(LEN(D6)=0,LEN(E6)=0)),1,0)</f>
        <v>0</v>
      </c>
      <c r="AB6" s="819" t="str">
        <f ref="AB6:AB37" t="shared" si="4">B6&amp;C6</f>
      </c>
    </row>
    <row r="7" ht="20" customHeight="1" s="818" customFormat="1">
      <c r="A7" s="853" t="s">
        <v>163</v>
      </c>
      <c r="B7" s="773" t="s">
        <v>146</v>
      </c>
      <c r="C7" s="777" t="s">
        <v>164</v>
      </c>
      <c r="D7" s="821"/>
      <c r="E7" s="773" t="s">
        <v>157</v>
      </c>
      <c r="F7" s="773" t="s">
        <v>163</v>
      </c>
      <c r="G7" s="773" t="s">
        <v>158</v>
      </c>
      <c r="H7" s="774"/>
      <c r="I7" s="775" t="str">
        <f>IF(ISERROR($V7),"",OFFSET('Smelter Look-up'!$H$4,$V7-4,0))</f>
      </c>
      <c r="J7" s="775" t="str">
        <f>IF(ISERROR($V7),"",OFFSET('Smelter Look-up'!$I$4,$V7-4,0))</f>
      </c>
      <c r="K7" s="815"/>
      <c r="L7" s="815"/>
      <c r="M7" s="815"/>
      <c r="N7" s="815"/>
      <c r="O7" s="815" t="s">
        <v>165</v>
      </c>
      <c r="P7" s="776"/>
      <c r="Q7" s="816"/>
      <c r="R7" s="773" t="str">
        <f>IF(ISERROR($V7),"",OFFSET('Smelter Look-up'!$C$4,$V7-4,0)&amp;"")</f>
      </c>
      <c r="S7" s="772" t="str">
        <f t="shared" si="2"/>
      </c>
      <c r="T7" s="772" t="str">
        <f>IF(B7="","",IF(ISERROR(MATCH($J7,SorP!$B$1:$B$6226,0)),"",INDIRECT("'SorP'!$A$"&amp;MATCH($S7&amp;$J7,SorP!C:C,0))))</f>
      </c>
      <c r="U7" s="792"/>
      <c r="V7" s="817" t="e">
        <f>IF(C7="",NA(),IF(OR(C7="Smelter not listed",C7="Smelter not yet identified"),MATCH($B7&amp;$D7,'Smelter Look-up'!$J:$J,0),MATCH($B7&amp;$C7,'Smelter Look-up'!$J:$J,0)))</f>
        <v>#N/A</v>
      </c>
      <c r="X7" s="818">
        <f t="shared" si="3"/>
        <v>0</v>
      </c>
      <c r="AB7" s="819" t="str">
        <f t="shared" si="4"/>
      </c>
    </row>
    <row r="8" ht="20" customHeight="1" s="818" customFormat="1">
      <c r="A8" s="853" t="s">
        <v>166</v>
      </c>
      <c r="B8" s="773" t="s">
        <v>146</v>
      </c>
      <c r="C8" s="777" t="s">
        <v>167</v>
      </c>
      <c r="D8" s="821"/>
      <c r="E8" s="773" t="s">
        <v>168</v>
      </c>
      <c r="F8" s="773" t="s">
        <v>166</v>
      </c>
      <c r="G8" s="773" t="s">
        <v>158</v>
      </c>
      <c r="H8" s="774"/>
      <c r="I8" s="775" t="str">
        <f>IF(ISERROR($V8),"",OFFSET('Smelter Look-up'!$H$4,$V8-4,0))</f>
      </c>
      <c r="J8" s="775" t="str">
        <f>IF(ISERROR($V8),"",OFFSET('Smelter Look-up'!$I$4,$V8-4,0))</f>
      </c>
      <c r="K8" s="815"/>
      <c r="L8" s="815"/>
      <c r="M8" s="815"/>
      <c r="N8" s="815"/>
      <c r="O8" s="815" t="s">
        <v>169</v>
      </c>
      <c r="P8" s="776"/>
      <c r="Q8" s="816"/>
      <c r="R8" s="773" t="str">
        <f>IF(ISERROR($V8),"",OFFSET('Smelter Look-up'!$C$4,$V8-4,0)&amp;"")</f>
      </c>
      <c r="S8" s="772" t="str">
        <f t="shared" si="2"/>
      </c>
      <c r="T8" s="772" t="str">
        <f>IF(B8="","",IF(ISERROR(MATCH($J8,SorP!$B$1:$B$6226,0)),"",INDIRECT("'SorP'!$A$"&amp;MATCH($S8&amp;$J8,SorP!C:C,0))))</f>
      </c>
      <c r="U8" s="792"/>
      <c r="V8" s="817" t="e">
        <f>IF(C8="",NA(),IF(OR(C8="Smelter not listed",C8="Smelter not yet identified"),MATCH($B8&amp;$D8,'Smelter Look-up'!$J:$J,0),MATCH($B8&amp;$C8,'Smelter Look-up'!$J:$J,0)))</f>
        <v>#N/A</v>
      </c>
      <c r="X8" s="818">
        <f t="shared" si="3"/>
        <v>0</v>
      </c>
      <c r="AB8" s="819" t="str">
        <f t="shared" si="4"/>
      </c>
    </row>
    <row r="9" ht="20" customHeight="1" s="818" customFormat="1">
      <c r="A9" s="853" t="s">
        <v>170</v>
      </c>
      <c r="B9" s="773" t="s">
        <v>149</v>
      </c>
      <c r="C9" s="777" t="s">
        <v>171</v>
      </c>
      <c r="D9" s="821"/>
      <c r="E9" s="773" t="s">
        <v>172</v>
      </c>
      <c r="F9" s="773" t="s">
        <v>170</v>
      </c>
      <c r="G9" s="773" t="s">
        <v>158</v>
      </c>
      <c r="H9" s="774"/>
      <c r="I9" s="775" t="str">
        <f>IF(ISERROR($V9),"",OFFSET('Smelter Look-up'!$H$4,$V9-4,0))</f>
      </c>
      <c r="J9" s="775" t="str">
        <f>IF(ISERROR($V9),"",OFFSET('Smelter Look-up'!$I$4,$V9-4,0))</f>
      </c>
      <c r="K9" s="815"/>
      <c r="L9" s="815"/>
      <c r="M9" s="815"/>
      <c r="N9" s="815"/>
      <c r="O9" s="815" t="s">
        <v>173</v>
      </c>
      <c r="P9" s="776"/>
      <c r="Q9" s="816"/>
      <c r="R9" s="773" t="str">
        <f>IF(ISERROR($V9),"",OFFSET('Smelter Look-up'!$C$4,$V9-4,0)&amp;"")</f>
      </c>
      <c r="S9" s="772" t="str">
        <f t="shared" si="2"/>
      </c>
      <c r="T9" s="772" t="str">
        <f>IF(B9="","",IF(ISERROR(MATCH($J9,SorP!$B$1:$B$6226,0)),"",INDIRECT("'SorP'!$A$"&amp;MATCH($S9&amp;$J9,SorP!C:C,0))))</f>
      </c>
      <c r="U9" s="792"/>
      <c r="V9" s="817" t="e">
        <f>IF(C9="",NA(),IF(OR(C9="Smelter not listed",C9="Smelter not yet identified"),MATCH($B9&amp;$D9,'Smelter Look-up'!$J:$J,0),MATCH($B9&amp;$C9,'Smelter Look-up'!$J:$J,0)))</f>
        <v>#N/A</v>
      </c>
      <c r="X9" s="818">
        <f t="shared" si="3"/>
        <v>0</v>
      </c>
      <c r="AB9" s="819" t="str">
        <f t="shared" si="4"/>
      </c>
    </row>
    <row r="10" ht="20" customHeight="1" s="818" customFormat="1">
      <c r="A10" s="853" t="s">
        <v>174</v>
      </c>
      <c r="B10" s="773" t="s">
        <v>146</v>
      </c>
      <c r="C10" s="777" t="s">
        <v>175</v>
      </c>
      <c r="D10" s="821"/>
      <c r="E10" s="773" t="s">
        <v>168</v>
      </c>
      <c r="F10" s="773" t="s">
        <v>174</v>
      </c>
      <c r="G10" s="773" t="s">
        <v>158</v>
      </c>
      <c r="H10" s="774"/>
      <c r="I10" s="775" t="str">
        <f>IF(ISERROR($V10),"",OFFSET('Smelter Look-up'!$H$4,$V10-4,0))</f>
      </c>
      <c r="J10" s="775" t="str">
        <f>IF(ISERROR($V10),"",OFFSET('Smelter Look-up'!$I$4,$V10-4,0))</f>
      </c>
      <c r="K10" s="815"/>
      <c r="L10" s="815"/>
      <c r="M10" s="815"/>
      <c r="N10" s="815"/>
      <c r="O10" s="815" t="s">
        <v>162</v>
      </c>
      <c r="P10" s="776"/>
      <c r="Q10" s="816"/>
      <c r="R10" s="773" t="str">
        <f>IF(ISERROR($V10),"",OFFSET('Smelter Look-up'!$C$4,$V10-4,0)&amp;"")</f>
      </c>
      <c r="S10" s="772" t="str">
        <f t="shared" si="2"/>
      </c>
      <c r="T10" s="772" t="str">
        <f>IF(B10="","",IF(ISERROR(MATCH($J10,SorP!$B$1:$B$6226,0)),"",INDIRECT("'SorP'!$A$"&amp;MATCH($S10&amp;$J10,SorP!C:C,0))))</f>
      </c>
      <c r="U10" s="792"/>
      <c r="V10" s="817" t="e">
        <f>IF(C10="",NA(),IF(OR(C10="Smelter not listed",C10="Smelter not yet identified"),MATCH($B10&amp;$D10,'Smelter Look-up'!$J:$J,0),MATCH($B10&amp;$C10,'Smelter Look-up'!$J:$J,0)))</f>
        <v>#N/A</v>
      </c>
      <c r="X10" s="818">
        <f t="shared" si="3"/>
        <v>0</v>
      </c>
      <c r="AB10" s="819" t="str">
        <f t="shared" si="4"/>
      </c>
    </row>
    <row r="11" ht="20" customHeight="1" s="818" customFormat="1">
      <c r="A11" s="853" t="s">
        <v>176</v>
      </c>
      <c r="B11" s="773" t="s">
        <v>146</v>
      </c>
      <c r="C11" s="777" t="s">
        <v>177</v>
      </c>
      <c r="D11" s="821"/>
      <c r="E11" s="773" t="s">
        <v>168</v>
      </c>
      <c r="F11" s="773" t="s">
        <v>176</v>
      </c>
      <c r="G11" s="773" t="s">
        <v>158</v>
      </c>
      <c r="H11" s="774"/>
      <c r="I11" s="775" t="str">
        <f>IF(ISERROR($V11),"",OFFSET('Smelter Look-up'!$H$4,$V11-4,0))</f>
      </c>
      <c r="J11" s="775" t="str">
        <f>IF(ISERROR($V11),"",OFFSET('Smelter Look-up'!$I$4,$V11-4,0))</f>
      </c>
      <c r="K11" s="815"/>
      <c r="L11" s="815"/>
      <c r="M11" s="815"/>
      <c r="N11" s="815"/>
      <c r="O11" s="815" t="s">
        <v>178</v>
      </c>
      <c r="P11" s="776"/>
      <c r="Q11" s="816"/>
      <c r="R11" s="773" t="str">
        <f>IF(ISERROR($V11),"",OFFSET('Smelter Look-up'!$C$4,$V11-4,0)&amp;"")</f>
      </c>
      <c r="S11" s="772" t="str">
        <f t="shared" si="2"/>
      </c>
      <c r="T11" s="772" t="str">
        <f>IF(B11="","",IF(ISERROR(MATCH($J11,SorP!$B$1:$B$6226,0)),"",INDIRECT("'SorP'!$A$"&amp;MATCH($S11&amp;$J11,SorP!C:C,0))))</f>
      </c>
      <c r="U11" s="792"/>
      <c r="V11" s="817" t="e">
        <f>IF(C11="",NA(),IF(OR(C11="Smelter not listed",C11="Smelter not yet identified"),MATCH($B11&amp;$D11,'Smelter Look-up'!$J:$J,0),MATCH($B11&amp;$C11,'Smelter Look-up'!$J:$J,0)))</f>
        <v>#N/A</v>
      </c>
      <c r="X11" s="818">
        <f t="shared" si="3"/>
        <v>0</v>
      </c>
      <c r="AB11" s="819" t="str">
        <f t="shared" si="4"/>
      </c>
    </row>
    <row r="12" ht="20" customHeight="1" s="818" customFormat="1">
      <c r="A12" s="853" t="s">
        <v>179</v>
      </c>
      <c r="B12" s="773" t="s">
        <v>146</v>
      </c>
      <c r="C12" s="777" t="s">
        <v>180</v>
      </c>
      <c r="D12" s="821"/>
      <c r="E12" s="773" t="s">
        <v>168</v>
      </c>
      <c r="F12" s="773" t="s">
        <v>179</v>
      </c>
      <c r="G12" s="773" t="s">
        <v>158</v>
      </c>
      <c r="H12" s="774"/>
      <c r="I12" s="775" t="str">
        <f>IF(ISERROR($V12),"",OFFSET('Smelter Look-up'!$H$4,$V12-4,0))</f>
      </c>
      <c r="J12" s="775" t="str">
        <f>IF(ISERROR($V12),"",OFFSET('Smelter Look-up'!$I$4,$V12-4,0))</f>
      </c>
      <c r="K12" s="815"/>
      <c r="L12" s="815"/>
      <c r="M12" s="815"/>
      <c r="N12" s="815"/>
      <c r="O12" s="815" t="s">
        <v>181</v>
      </c>
      <c r="P12" s="776"/>
      <c r="Q12" s="816"/>
      <c r="R12" s="773" t="str">
        <f>IF(ISERROR($V12),"",OFFSET('Smelter Look-up'!$C$4,$V12-4,0)&amp;"")</f>
      </c>
      <c r="S12" s="772" t="str">
        <f t="shared" si="2"/>
      </c>
      <c r="T12" s="772" t="str">
        <f>IF(B12="","",IF(ISERROR(MATCH($J12,SorP!$B$1:$B$6226,0)),"",INDIRECT("'SorP'!$A$"&amp;MATCH($S12&amp;$J12,SorP!C:C,0))))</f>
      </c>
      <c r="U12" s="792"/>
      <c r="V12" s="817" t="e">
        <f>IF(C12="",NA(),IF(OR(C12="Smelter not listed",C12="Smelter not yet identified"),MATCH($B12&amp;$D12,'Smelter Look-up'!$J:$J,0),MATCH($B12&amp;$C12,'Smelter Look-up'!$J:$J,0)))</f>
        <v>#N/A</v>
      </c>
      <c r="X12" s="818">
        <f t="shared" si="3"/>
        <v>0</v>
      </c>
      <c r="AB12" s="819" t="str">
        <f t="shared" si="4"/>
      </c>
    </row>
    <row r="13" ht="20" customHeight="1" s="818" customFormat="1">
      <c r="A13" s="853" t="s">
        <v>182</v>
      </c>
      <c r="B13" s="773" t="s">
        <v>146</v>
      </c>
      <c r="C13" s="777" t="s">
        <v>183</v>
      </c>
      <c r="D13" s="821"/>
      <c r="E13" s="773" t="s">
        <v>168</v>
      </c>
      <c r="F13" s="773" t="s">
        <v>182</v>
      </c>
      <c r="G13" s="773" t="s">
        <v>158</v>
      </c>
      <c r="H13" s="774"/>
      <c r="I13" s="775" t="str">
        <f>IF(ISERROR($V13),"",OFFSET('Smelter Look-up'!$H$4,$V13-4,0))</f>
      </c>
      <c r="J13" s="775" t="str">
        <f>IF(ISERROR($V13),"",OFFSET('Smelter Look-up'!$I$4,$V13-4,0))</f>
      </c>
      <c r="K13" s="815"/>
      <c r="L13" s="815"/>
      <c r="M13" s="815"/>
      <c r="N13" s="815"/>
      <c r="O13" s="815" t="s">
        <v>184</v>
      </c>
      <c r="P13" s="776"/>
      <c r="Q13" s="816"/>
      <c r="R13" s="773" t="str">
        <f>IF(ISERROR($V13),"",OFFSET('Smelter Look-up'!$C$4,$V13-4,0)&amp;"")</f>
      </c>
      <c r="S13" s="772" t="str">
        <f t="shared" si="2"/>
      </c>
      <c r="T13" s="772" t="str">
        <f>IF(B13="","",IF(ISERROR(MATCH($J13,SorP!$B$1:$B$6226,0)),"",INDIRECT("'SorP'!$A$"&amp;MATCH($S13&amp;$J13,SorP!C:C,0))))</f>
      </c>
      <c r="U13" s="792"/>
      <c r="V13" s="817" t="e">
        <f>IF(C13="",NA(),IF(OR(C13="Smelter not listed",C13="Smelter not yet identified"),MATCH($B13&amp;$D13,'Smelter Look-up'!$J:$J,0),MATCH($B13&amp;$C13,'Smelter Look-up'!$J:$J,0)))</f>
        <v>#N/A</v>
      </c>
      <c r="X13" s="818">
        <f t="shared" si="3"/>
        <v>0</v>
      </c>
      <c r="AB13" s="819" t="str">
        <f t="shared" si="4"/>
      </c>
    </row>
    <row r="14" ht="20" customHeight="1" s="818" customFormat="1">
      <c r="A14" s="853" t="s">
        <v>185</v>
      </c>
      <c r="B14" s="773" t="s">
        <v>146</v>
      </c>
      <c r="C14" s="777" t="s">
        <v>186</v>
      </c>
      <c r="D14" s="821"/>
      <c r="E14" s="773" t="s">
        <v>168</v>
      </c>
      <c r="F14" s="773" t="s">
        <v>185</v>
      </c>
      <c r="G14" s="773" t="s">
        <v>158</v>
      </c>
      <c r="H14" s="774"/>
      <c r="I14" s="775" t="str">
        <f>IF(ISERROR($V14),"",OFFSET('Smelter Look-up'!$H$4,$V14-4,0))</f>
      </c>
      <c r="J14" s="775" t="str">
        <f>IF(ISERROR($V14),"",OFFSET('Smelter Look-up'!$I$4,$V14-4,0))</f>
      </c>
      <c r="K14" s="815"/>
      <c r="L14" s="815"/>
      <c r="M14" s="815"/>
      <c r="N14" s="815"/>
      <c r="O14" s="815" t="s">
        <v>162</v>
      </c>
      <c r="P14" s="776"/>
      <c r="Q14" s="816"/>
      <c r="R14" s="773" t="str">
        <f>IF(ISERROR($V14),"",OFFSET('Smelter Look-up'!$C$4,$V14-4,0)&amp;"")</f>
      </c>
      <c r="S14" s="772" t="str">
        <f t="shared" si="2"/>
      </c>
      <c r="T14" s="772" t="str">
        <f>IF(B14="","",IF(ISERROR(MATCH($J14,SorP!$B$1:$B$6226,0)),"",INDIRECT("'SorP'!$A$"&amp;MATCH($S14&amp;$J14,SorP!C:C,0))))</f>
      </c>
      <c r="U14" s="792"/>
      <c r="V14" s="817" t="e">
        <f>IF(C14="",NA(),IF(OR(C14="Smelter not listed",C14="Smelter not yet identified"),MATCH($B14&amp;$D14,'Smelter Look-up'!$J:$J,0),MATCH($B14&amp;$C14,'Smelter Look-up'!$J:$J,0)))</f>
        <v>#N/A</v>
      </c>
      <c r="X14" s="818">
        <f t="shared" si="3"/>
        <v>0</v>
      </c>
      <c r="AB14" s="819" t="str">
        <f t="shared" si="4"/>
      </c>
    </row>
    <row r="15" ht="20" customHeight="1" s="818" customFormat="1">
      <c r="A15" s="853" t="s">
        <v>187</v>
      </c>
      <c r="B15" s="773" t="s">
        <v>146</v>
      </c>
      <c r="C15" s="777" t="s">
        <v>188</v>
      </c>
      <c r="D15" s="821"/>
      <c r="E15" s="773" t="s">
        <v>168</v>
      </c>
      <c r="F15" s="773" t="s">
        <v>187</v>
      </c>
      <c r="G15" s="773" t="s">
        <v>158</v>
      </c>
      <c r="H15" s="774"/>
      <c r="I15" s="775" t="str">
        <f>IF(ISERROR($V15),"",OFFSET('Smelter Look-up'!$H$4,$V15-4,0))</f>
      </c>
      <c r="J15" s="775" t="str">
        <f>IF(ISERROR($V15),"",OFFSET('Smelter Look-up'!$I$4,$V15-4,0))</f>
      </c>
      <c r="K15" s="815"/>
      <c r="L15" s="815"/>
      <c r="M15" s="815"/>
      <c r="N15" s="815"/>
      <c r="O15" s="815" t="s">
        <v>189</v>
      </c>
      <c r="P15" s="776"/>
      <c r="Q15" s="816"/>
      <c r="R15" s="773" t="str">
        <f>IF(ISERROR($V15),"",OFFSET('Smelter Look-up'!$C$4,$V15-4,0)&amp;"")</f>
      </c>
      <c r="S15" s="772" t="str">
        <f t="shared" si="2"/>
      </c>
      <c r="T15" s="772" t="str">
        <f>IF(B15="","",IF(ISERROR(MATCH($J15,SorP!$B$1:$B$6226,0)),"",INDIRECT("'SorP'!$A$"&amp;MATCH($S15&amp;$J15,SorP!C:C,0))))</f>
      </c>
      <c r="U15" s="792"/>
      <c r="V15" s="817" t="e">
        <f>IF(C15="",NA(),IF(OR(C15="Smelter not listed",C15="Smelter not yet identified"),MATCH($B15&amp;$D15,'Smelter Look-up'!$J:$J,0),MATCH($B15&amp;$C15,'Smelter Look-up'!$J:$J,0)))</f>
        <v>#N/A</v>
      </c>
      <c r="X15" s="818">
        <f t="shared" si="3"/>
        <v>0</v>
      </c>
      <c r="AB15" s="819" t="str">
        <f t="shared" si="4"/>
      </c>
    </row>
    <row r="16" ht="20" customHeight="1" s="818" customFormat="1">
      <c r="A16" s="853" t="s">
        <v>190</v>
      </c>
      <c r="B16" s="773" t="s">
        <v>146</v>
      </c>
      <c r="C16" s="777" t="s">
        <v>191</v>
      </c>
      <c r="D16" s="821"/>
      <c r="E16" s="773" t="s">
        <v>168</v>
      </c>
      <c r="F16" s="773" t="s">
        <v>190</v>
      </c>
      <c r="G16" s="773" t="s">
        <v>158</v>
      </c>
      <c r="H16" s="774"/>
      <c r="I16" s="775" t="str">
        <f>IF(ISERROR($V16),"",OFFSET('Smelter Look-up'!$H$4,$V16-4,0))</f>
      </c>
      <c r="J16" s="775" t="str">
        <f>IF(ISERROR($V16),"",OFFSET('Smelter Look-up'!$I$4,$V16-4,0))</f>
      </c>
      <c r="K16" s="815"/>
      <c r="L16" s="815"/>
      <c r="M16" s="815"/>
      <c r="N16" s="815"/>
      <c r="O16" s="815" t="s">
        <v>184</v>
      </c>
      <c r="P16" s="776"/>
      <c r="Q16" s="816"/>
      <c r="R16" s="773" t="str">
        <f>IF(ISERROR($V16),"",OFFSET('Smelter Look-up'!$C$4,$V16-4,0)&amp;"")</f>
      </c>
      <c r="S16" s="772" t="str">
        <f t="shared" si="2"/>
      </c>
      <c r="T16" s="772" t="str">
        <f>IF(B16="","",IF(ISERROR(MATCH($J16,SorP!$B$1:$B$6226,0)),"",INDIRECT("'SorP'!$A$"&amp;MATCH($S16&amp;$J16,SorP!C:C,0))))</f>
      </c>
      <c r="U16" s="792"/>
      <c r="V16" s="817" t="e">
        <f>IF(C16="",NA(),IF(OR(C16="Smelter not listed",C16="Smelter not yet identified"),MATCH($B16&amp;$D16,'Smelter Look-up'!$J:$J,0),MATCH($B16&amp;$C16,'Smelter Look-up'!$J:$J,0)))</f>
        <v>#N/A</v>
      </c>
      <c r="X16" s="818">
        <f t="shared" si="3"/>
        <v>0</v>
      </c>
      <c r="AB16" s="819" t="str">
        <f t="shared" si="4"/>
      </c>
    </row>
    <row r="17" ht="20" customHeight="1" s="818" customFormat="1">
      <c r="A17" s="853" t="s">
        <v>192</v>
      </c>
      <c r="B17" s="773" t="s">
        <v>146</v>
      </c>
      <c r="C17" s="777" t="s">
        <v>193</v>
      </c>
      <c r="D17" s="821"/>
      <c r="E17" s="773" t="s">
        <v>168</v>
      </c>
      <c r="F17" s="773" t="s">
        <v>192</v>
      </c>
      <c r="G17" s="773" t="s">
        <v>158</v>
      </c>
      <c r="H17" s="774"/>
      <c r="I17" s="775" t="str">
        <f>IF(ISERROR($V17),"",OFFSET('Smelter Look-up'!$H$4,$V17-4,0))</f>
      </c>
      <c r="J17" s="775" t="str">
        <f>IF(ISERROR($V17),"",OFFSET('Smelter Look-up'!$I$4,$V17-4,0))</f>
      </c>
      <c r="K17" s="815"/>
      <c r="L17" s="815"/>
      <c r="M17" s="815"/>
      <c r="N17" s="815"/>
      <c r="O17" s="815" t="s">
        <v>194</v>
      </c>
      <c r="P17" s="776"/>
      <c r="Q17" s="816"/>
      <c r="R17" s="773" t="str">
        <f>IF(ISERROR($V17),"",OFFSET('Smelter Look-up'!$C$4,$V17-4,0)&amp;"")</f>
      </c>
      <c r="S17" s="772" t="str">
        <f t="shared" si="2"/>
      </c>
      <c r="T17" s="772" t="str">
        <f>IF(B17="","",IF(ISERROR(MATCH($J17,SorP!$B$1:$B$6226,0)),"",INDIRECT("'SorP'!$A$"&amp;MATCH($S17&amp;$J17,SorP!C:C,0))))</f>
      </c>
      <c r="U17" s="792"/>
      <c r="V17" s="817" t="e">
        <f>IF(C17="",NA(),IF(OR(C17="Smelter not listed",C17="Smelter not yet identified"),MATCH($B17&amp;$D17,'Smelter Look-up'!$J:$J,0),MATCH($B17&amp;$C17,'Smelter Look-up'!$J:$J,0)))</f>
        <v>#N/A</v>
      </c>
      <c r="X17" s="818">
        <f t="shared" si="3"/>
        <v>0</v>
      </c>
      <c r="AB17" s="819" t="str">
        <f t="shared" si="4"/>
      </c>
    </row>
    <row r="18" ht="20" customHeight="1" s="818" customFormat="1">
      <c r="A18" s="772" t="s">
        <v>195</v>
      </c>
      <c r="B18" s="773" t="s">
        <v>146</v>
      </c>
      <c r="C18" s="777" t="s">
        <v>196</v>
      </c>
      <c r="D18" s="821"/>
      <c r="E18" s="773" t="s">
        <v>168</v>
      </c>
      <c r="F18" s="773" t="s">
        <v>195</v>
      </c>
      <c r="G18" s="773" t="s">
        <v>158</v>
      </c>
      <c r="H18" s="774"/>
      <c r="I18" s="775" t="str">
        <f>IF(ISERROR($V18),"",OFFSET('Smelter Look-up'!$H$4,$V18-4,0))</f>
      </c>
      <c r="J18" s="775" t="str">
        <f>IF(ISERROR($V18),"",OFFSET('Smelter Look-up'!$I$4,$V18-4,0))</f>
      </c>
      <c r="K18" s="815"/>
      <c r="L18" s="815"/>
      <c r="M18" s="815"/>
      <c r="N18" s="815"/>
      <c r="O18" s="815" t="s">
        <v>197</v>
      </c>
      <c r="P18" s="776"/>
      <c r="Q18" s="816"/>
      <c r="R18" s="773" t="str">
        <f>IF(ISERROR($V18),"",OFFSET('Smelter Look-up'!$C$4,$V18-4,0)&amp;"")</f>
      </c>
      <c r="S18" s="772" t="str">
        <f t="shared" si="2"/>
      </c>
      <c r="T18" s="772" t="str">
        <f>IF(B18="","",IF(ISERROR(MATCH($J18,SorP!$B$1:$B$6226,0)),"",INDIRECT("'SorP'!$A$"&amp;MATCH($S18&amp;$J18,SorP!C:C,0))))</f>
      </c>
      <c r="U18" s="792"/>
      <c r="V18" s="817" t="e">
        <f>IF(C18="",NA(),IF(OR(C18="Smelter not listed",C18="Smelter not yet identified"),MATCH($B18&amp;$D18,'Smelter Look-up'!$J:$J,0),MATCH($B18&amp;$C18,'Smelter Look-up'!$J:$J,0)))</f>
        <v>#N/A</v>
      </c>
      <c r="X18" s="818">
        <f t="shared" si="3"/>
        <v>0</v>
      </c>
      <c r="AB18" s="819" t="str">
        <f t="shared" si="4"/>
      </c>
    </row>
    <row r="19" ht="20" s="818" customFormat="1">
      <c r="A19" s="772" t="s">
        <v>198</v>
      </c>
      <c r="B19" s="773" t="s">
        <v>146</v>
      </c>
      <c r="C19" s="777" t="s">
        <v>199</v>
      </c>
      <c r="D19" s="821"/>
      <c r="E19" s="773" t="s">
        <v>168</v>
      </c>
      <c r="F19" s="773" t="s">
        <v>198</v>
      </c>
      <c r="G19" s="773" t="s">
        <v>158</v>
      </c>
      <c r="H19" s="774"/>
      <c r="I19" s="775" t="str">
        <f>IF(ISERROR($V19),"",OFFSET('Smelter Look-up'!$H$4,$V19-4,0))</f>
      </c>
      <c r="J19" s="775" t="str">
        <f>IF(ISERROR($V19),"",OFFSET('Smelter Look-up'!$I$4,$V19-4,0))</f>
      </c>
      <c r="K19" s="815"/>
      <c r="L19" s="815"/>
      <c r="M19" s="815"/>
      <c r="N19" s="815"/>
      <c r="O19" s="815" t="s">
        <v>200</v>
      </c>
      <c r="P19" s="776"/>
      <c r="Q19" s="816"/>
      <c r="R19" s="773" t="str">
        <f>IF(ISERROR($V19),"",OFFSET('Smelter Look-up'!$C$4,$V19-4,0)&amp;"")</f>
      </c>
      <c r="S19" s="772" t="str">
        <f t="shared" si="2"/>
      </c>
      <c r="T19" s="772" t="str">
        <f>IF(B19="","",IF(ISERROR(MATCH($J19,SorP!$B$1:$B$6226,0)),"",INDIRECT("'SorP'!$A$"&amp;MATCH($S19&amp;$J19,SorP!C:C,0))))</f>
      </c>
      <c r="U19" s="792"/>
      <c r="V19" s="817" t="e">
        <f>IF(C19="",NA(),IF(OR(C19="Smelter not listed",C19="Smelter not yet identified"),MATCH($B19&amp;$D19,'Smelter Look-up'!$J:$J,0),MATCH($B19&amp;$C19,'Smelter Look-up'!$J:$J,0)))</f>
        <v>#N/A</v>
      </c>
      <c r="X19" s="818">
        <f t="shared" si="3"/>
        <v>0</v>
      </c>
      <c r="AB19" s="819" t="str">
        <f t="shared" si="4"/>
      </c>
    </row>
    <row r="20" ht="20" s="818" customFormat="1">
      <c r="A20" s="772" t="s">
        <v>201</v>
      </c>
      <c r="B20" s="773" t="s">
        <v>146</v>
      </c>
      <c r="C20" s="777" t="s">
        <v>202</v>
      </c>
      <c r="D20" s="821"/>
      <c r="E20" s="773" t="s">
        <v>168</v>
      </c>
      <c r="F20" s="773" t="s">
        <v>201</v>
      </c>
      <c r="G20" s="773" t="s">
        <v>158</v>
      </c>
      <c r="H20" s="774"/>
      <c r="I20" s="775" t="str">
        <f>IF(ISERROR($V20),"",OFFSET('Smelter Look-up'!$H$4,$V20-4,0))</f>
      </c>
      <c r="J20" s="775" t="str">
        <f>IF(ISERROR($V20),"",OFFSET('Smelter Look-up'!$I$4,$V20-4,0))</f>
      </c>
      <c r="K20" s="815"/>
      <c r="L20" s="815"/>
      <c r="M20" s="815"/>
      <c r="N20" s="815"/>
      <c r="O20" s="815" t="s">
        <v>203</v>
      </c>
      <c r="P20" s="776"/>
      <c r="Q20" s="816"/>
      <c r="R20" s="773" t="str">
        <f>IF(ISERROR($V20),"",OFFSET('Smelter Look-up'!$C$4,$V20-4,0)&amp;"")</f>
      </c>
      <c r="S20" s="772" t="str">
        <f t="shared" si="2"/>
      </c>
      <c r="T20" s="772" t="str">
        <f>IF(B20="","",IF(ISERROR(MATCH($J20,SorP!$B$1:$B$6226,0)),"",INDIRECT("'SorP'!$A$"&amp;MATCH($S20&amp;$J20,SorP!C:C,0))))</f>
      </c>
      <c r="U20" s="792"/>
      <c r="V20" s="817" t="e">
        <f>IF(C20="",NA(),IF(OR(C20="Smelter not listed",C20="Smelter not yet identified"),MATCH($B20&amp;$D20,'Smelter Look-up'!$J:$J,0),MATCH($B20&amp;$C20,'Smelter Look-up'!$J:$J,0)))</f>
        <v>#N/A</v>
      </c>
      <c r="X20" s="818">
        <f t="shared" si="3"/>
        <v>0</v>
      </c>
      <c r="AB20" s="819" t="str">
        <f t="shared" si="4"/>
      </c>
    </row>
    <row r="21" ht="20" s="818" customFormat="1">
      <c r="A21" s="772" t="s">
        <v>204</v>
      </c>
      <c r="B21" s="773" t="s">
        <v>148</v>
      </c>
      <c r="C21" s="777" t="s">
        <v>205</v>
      </c>
      <c r="D21" s="821"/>
      <c r="E21" s="773" t="s">
        <v>168</v>
      </c>
      <c r="F21" s="773" t="s">
        <v>204</v>
      </c>
      <c r="G21" s="773" t="s">
        <v>158</v>
      </c>
      <c r="H21" s="774"/>
      <c r="I21" s="775" t="str">
        <f>IF(ISERROR($V21),"",OFFSET('Smelter Look-up'!$H$4,$V21-4,0))</f>
      </c>
      <c r="J21" s="775" t="str">
        <f>IF(ISERROR($V21),"",OFFSET('Smelter Look-up'!$I$4,$V21-4,0))</f>
      </c>
      <c r="K21" s="815"/>
      <c r="L21" s="815"/>
      <c r="M21" s="815"/>
      <c r="N21" s="815"/>
      <c r="O21" s="815" t="s">
        <v>173</v>
      </c>
      <c r="P21" s="776"/>
      <c r="Q21" s="816"/>
      <c r="R21" s="773" t="str">
        <f>IF(ISERROR($V21),"",OFFSET('Smelter Look-up'!$C$4,$V21-4,0)&amp;"")</f>
      </c>
      <c r="S21" s="772" t="str">
        <f t="shared" si="2"/>
      </c>
      <c r="T21" s="772" t="str">
        <f>IF(B21="","",IF(ISERROR(MATCH($J21,SorP!$B$1:$B$6226,0)),"",INDIRECT("'SorP'!$A$"&amp;MATCH($S21&amp;$J21,SorP!C:C,0))))</f>
      </c>
      <c r="U21" s="792"/>
      <c r="V21" s="817" t="e">
        <f>IF(C21="",NA(),IF(OR(C21="Smelter not listed",C21="Smelter not yet identified"),MATCH($B21&amp;$D21,'Smelter Look-up'!$J:$J,0),MATCH($B21&amp;$C21,'Smelter Look-up'!$J:$J,0)))</f>
        <v>#N/A</v>
      </c>
      <c r="X21" s="818">
        <f t="shared" si="3"/>
        <v>0</v>
      </c>
      <c r="AB21" s="819" t="str">
        <f t="shared" si="4"/>
      </c>
    </row>
    <row r="22" ht="20" s="818" customFormat="1">
      <c r="A22" s="772" t="s">
        <v>206</v>
      </c>
      <c r="B22" s="773" t="s">
        <v>146</v>
      </c>
      <c r="C22" s="777" t="s">
        <v>207</v>
      </c>
      <c r="D22" s="821"/>
      <c r="E22" s="773" t="s">
        <v>208</v>
      </c>
      <c r="F22" s="773" t="s">
        <v>206</v>
      </c>
      <c r="G22" s="773" t="s">
        <v>158</v>
      </c>
      <c r="H22" s="774"/>
      <c r="I22" s="775" t="str">
        <f>IF(ISERROR($V22),"",OFFSET('Smelter Look-up'!$H$4,$V22-4,0))</f>
      </c>
      <c r="J22" s="775" t="str">
        <f>IF(ISERROR($V22),"",OFFSET('Smelter Look-up'!$I$4,$V22-4,0))</f>
      </c>
      <c r="K22" s="815"/>
      <c r="L22" s="815"/>
      <c r="M22" s="815"/>
      <c r="N22" s="815"/>
      <c r="O22" s="815" t="s">
        <v>173</v>
      </c>
      <c r="P22" s="776"/>
      <c r="Q22" s="816"/>
      <c r="R22" s="773" t="str">
        <f>IF(ISERROR($V22),"",OFFSET('Smelter Look-up'!$C$4,$V22-4,0)&amp;"")</f>
      </c>
      <c r="S22" s="772" t="str">
        <f t="shared" si="2"/>
      </c>
      <c r="T22" s="772" t="str">
        <f>IF(B22="","",IF(ISERROR(MATCH($J22,SorP!$B$1:$B$6226,0)),"",INDIRECT("'SorP'!$A$"&amp;MATCH($S22&amp;$J22,SorP!C:C,0))))</f>
      </c>
      <c r="U22" s="792"/>
      <c r="V22" s="817" t="e">
        <f>IF(C22="",NA(),IF(OR(C22="Smelter not listed",C22="Smelter not yet identified"),MATCH($B22&amp;$D22,'Smelter Look-up'!$J:$J,0),MATCH($B22&amp;$C22,'Smelter Look-up'!$J:$J,0)))</f>
        <v>#N/A</v>
      </c>
      <c r="X22" s="818">
        <f t="shared" si="3"/>
        <v>0</v>
      </c>
      <c r="AB22" s="819" t="str">
        <f t="shared" si="4"/>
      </c>
    </row>
    <row r="23" ht="20" s="818" customFormat="1">
      <c r="A23" s="772" t="s">
        <v>209</v>
      </c>
      <c r="B23" s="773" t="s">
        <v>146</v>
      </c>
      <c r="C23" s="777" t="s">
        <v>210</v>
      </c>
      <c r="D23" s="821"/>
      <c r="E23" s="773" t="s">
        <v>211</v>
      </c>
      <c r="F23" s="773" t="s">
        <v>209</v>
      </c>
      <c r="G23" s="773" t="s">
        <v>158</v>
      </c>
      <c r="H23" s="774"/>
      <c r="I23" s="775" t="str">
        <f>IF(ISERROR($V23),"",OFFSET('Smelter Look-up'!$H$4,$V23-4,0))</f>
      </c>
      <c r="J23" s="775" t="str">
        <f>IF(ISERROR($V23),"",OFFSET('Smelter Look-up'!$I$4,$V23-4,0))</f>
      </c>
      <c r="K23" s="815"/>
      <c r="L23" s="815"/>
      <c r="M23" s="815"/>
      <c r="N23" s="815"/>
      <c r="O23" s="815" t="s">
        <v>212</v>
      </c>
      <c r="P23" s="776"/>
      <c r="Q23" s="816"/>
      <c r="R23" s="773" t="str">
        <f>IF(ISERROR($V23),"",OFFSET('Smelter Look-up'!$C$4,$V23-4,0)&amp;"")</f>
      </c>
      <c r="S23" s="772" t="str">
        <f t="shared" si="2"/>
      </c>
      <c r="T23" s="772" t="str">
        <f>IF(B23="","",IF(ISERROR(MATCH($J23,SorP!$B$1:$B$6226,0)),"",INDIRECT("'SorP'!$A$"&amp;MATCH($S23&amp;$J23,SorP!C:C,0))))</f>
      </c>
      <c r="U23" s="792"/>
      <c r="V23" s="817" t="e">
        <f>IF(C23="",NA(),IF(OR(C23="Smelter not listed",C23="Smelter not yet identified"),MATCH($B23&amp;$D23,'Smelter Look-up'!$J:$J,0),MATCH($B23&amp;$C23,'Smelter Look-up'!$J:$J,0)))</f>
        <v>#N/A</v>
      </c>
      <c r="X23" s="818">
        <f t="shared" si="3"/>
        <v>0</v>
      </c>
      <c r="AB23" s="819" t="str">
        <f t="shared" si="4"/>
      </c>
    </row>
    <row r="24" ht="20" s="818" customFormat="1">
      <c r="A24" s="772" t="s">
        <v>213</v>
      </c>
      <c r="B24" s="773" t="s">
        <v>146</v>
      </c>
      <c r="C24" s="777" t="s">
        <v>214</v>
      </c>
      <c r="D24" s="821"/>
      <c r="E24" s="773" t="s">
        <v>215</v>
      </c>
      <c r="F24" s="773" t="s">
        <v>213</v>
      </c>
      <c r="G24" s="773" t="s">
        <v>158</v>
      </c>
      <c r="H24" s="774"/>
      <c r="I24" s="775" t="str">
        <f>IF(ISERROR($V24),"",OFFSET('Smelter Look-up'!$H$4,$V24-4,0))</f>
      </c>
      <c r="J24" s="775" t="str">
        <f>IF(ISERROR($V24),"",OFFSET('Smelter Look-up'!$I$4,$V24-4,0))</f>
      </c>
      <c r="K24" s="815"/>
      <c r="L24" s="815"/>
      <c r="M24" s="815"/>
      <c r="N24" s="815"/>
      <c r="O24" s="815" t="s">
        <v>216</v>
      </c>
      <c r="P24" s="776"/>
      <c r="Q24" s="816"/>
      <c r="R24" s="773" t="str">
        <f>IF(ISERROR($V24),"",OFFSET('Smelter Look-up'!$C$4,$V24-4,0)&amp;"")</f>
      </c>
      <c r="S24" s="772" t="str">
        <f t="shared" si="2"/>
      </c>
      <c r="T24" s="772" t="str">
        <f>IF(B24="","",IF(ISERROR(MATCH($J24,SorP!$B$1:$B$6226,0)),"",INDIRECT("'SorP'!$A$"&amp;MATCH($S24&amp;$J24,SorP!C:C,0))))</f>
      </c>
      <c r="U24" s="792"/>
      <c r="V24" s="817" t="e">
        <f>IF(C24="",NA(),IF(OR(C24="Smelter not listed",C24="Smelter not yet identified"),MATCH($B24&amp;$D24,'Smelter Look-up'!$J:$J,0),MATCH($B24&amp;$C24,'Smelter Look-up'!$J:$J,0)))</f>
        <v>#N/A</v>
      </c>
      <c r="X24" s="818">
        <f t="shared" si="3"/>
        <v>0</v>
      </c>
      <c r="AB24" s="819" t="str">
        <f t="shared" si="4"/>
      </c>
    </row>
    <row r="25" ht="20" s="818" customFormat="1">
      <c r="A25" s="772" t="s">
        <v>217</v>
      </c>
      <c r="B25" s="773" t="s">
        <v>146</v>
      </c>
      <c r="C25" s="777" t="s">
        <v>218</v>
      </c>
      <c r="D25" s="821"/>
      <c r="E25" s="773" t="s">
        <v>215</v>
      </c>
      <c r="F25" s="773" t="s">
        <v>217</v>
      </c>
      <c r="G25" s="773" t="s">
        <v>158</v>
      </c>
      <c r="H25" s="774"/>
      <c r="I25" s="775" t="str">
        <f>IF(ISERROR($V25),"",OFFSET('Smelter Look-up'!$H$4,$V25-4,0))</f>
      </c>
      <c r="J25" s="775" t="str">
        <f>IF(ISERROR($V25),"",OFFSET('Smelter Look-up'!$I$4,$V25-4,0))</f>
      </c>
      <c r="K25" s="815"/>
      <c r="L25" s="815"/>
      <c r="M25" s="815"/>
      <c r="N25" s="815"/>
      <c r="O25" s="815" t="s">
        <v>162</v>
      </c>
      <c r="P25" s="776"/>
      <c r="Q25" s="816"/>
      <c r="R25" s="773" t="str">
        <f>IF(ISERROR($V25),"",OFFSET('Smelter Look-up'!$C$4,$V25-4,0)&amp;"")</f>
      </c>
      <c r="S25" s="772" t="str">
        <f t="shared" si="2"/>
      </c>
      <c r="T25" s="772" t="str">
        <f>IF(B25="","",IF(ISERROR(MATCH($J25,SorP!$B$1:$B$6226,0)),"",INDIRECT("'SorP'!$A$"&amp;MATCH($S25&amp;$J25,SorP!C:C,0))))</f>
      </c>
      <c r="U25" s="792"/>
      <c r="V25" s="817" t="e">
        <f>IF(C25="",NA(),IF(OR(C25="Smelter not listed",C25="Smelter not yet identified"),MATCH($B25&amp;$D25,'Smelter Look-up'!$J:$J,0),MATCH($B25&amp;$C25,'Smelter Look-up'!$J:$J,0)))</f>
        <v>#N/A</v>
      </c>
      <c r="X25" s="818">
        <f t="shared" si="3"/>
        <v>0</v>
      </c>
      <c r="AB25" s="819" t="str">
        <f t="shared" si="4"/>
      </c>
    </row>
    <row r="26" ht="20" s="818" customFormat="1">
      <c r="A26" s="772" t="s">
        <v>219</v>
      </c>
      <c r="B26" s="773" t="s">
        <v>146</v>
      </c>
      <c r="C26" s="777" t="s">
        <v>220</v>
      </c>
      <c r="D26" s="821"/>
      <c r="E26" s="773" t="s">
        <v>221</v>
      </c>
      <c r="F26" s="773" t="s">
        <v>219</v>
      </c>
      <c r="G26" s="773" t="s">
        <v>158</v>
      </c>
      <c r="H26" s="774"/>
      <c r="I26" s="775" t="str">
        <f>IF(ISERROR($V26),"",OFFSET('Smelter Look-up'!$H$4,$V26-4,0))</f>
      </c>
      <c r="J26" s="775" t="str">
        <f>IF(ISERROR($V26),"",OFFSET('Smelter Look-up'!$I$4,$V26-4,0))</f>
      </c>
      <c r="K26" s="815"/>
      <c r="L26" s="815"/>
      <c r="M26" s="815"/>
      <c r="N26" s="815"/>
      <c r="O26" s="815" t="s">
        <v>222</v>
      </c>
      <c r="P26" s="776"/>
      <c r="Q26" s="816"/>
      <c r="R26" s="773" t="str">
        <f>IF(ISERROR($V26),"",OFFSET('Smelter Look-up'!$C$4,$V26-4,0)&amp;"")</f>
      </c>
      <c r="S26" s="772" t="str">
        <f t="shared" si="2"/>
      </c>
      <c r="T26" s="772" t="str">
        <f>IF(B26="","",IF(ISERROR(MATCH($J26,SorP!$B$1:$B$6226,0)),"",INDIRECT("'SorP'!$A$"&amp;MATCH($S26&amp;$J26,SorP!C:C,0))))</f>
      </c>
      <c r="U26" s="792"/>
      <c r="V26" s="817" t="e">
        <f>IF(C26="",NA(),IF(OR(C26="Smelter not listed",C26="Smelter not yet identified"),MATCH($B26&amp;$D26,'Smelter Look-up'!$J:$J,0),MATCH($B26&amp;$C26,'Smelter Look-up'!$J:$J,0)))</f>
        <v>#N/A</v>
      </c>
      <c r="X26" s="818">
        <f t="shared" si="3"/>
        <v>0</v>
      </c>
      <c r="AB26" s="819" t="str">
        <f t="shared" si="4"/>
      </c>
    </row>
    <row r="27" ht="20" s="818" customFormat="1">
      <c r="A27" s="772" t="s">
        <v>223</v>
      </c>
      <c r="B27" s="773" t="s">
        <v>146</v>
      </c>
      <c r="C27" s="777" t="s">
        <v>224</v>
      </c>
      <c r="D27" s="821"/>
      <c r="E27" s="773" t="s">
        <v>225</v>
      </c>
      <c r="F27" s="773" t="s">
        <v>223</v>
      </c>
      <c r="G27" s="773" t="s">
        <v>158</v>
      </c>
      <c r="H27" s="774"/>
      <c r="I27" s="775" t="str">
        <f>IF(ISERROR($V27),"",OFFSET('Smelter Look-up'!$H$4,$V27-4,0))</f>
      </c>
      <c r="J27" s="775" t="str">
        <f>IF(ISERROR($V27),"",OFFSET('Smelter Look-up'!$I$4,$V27-4,0))</f>
      </c>
      <c r="K27" s="815"/>
      <c r="L27" s="815"/>
      <c r="M27" s="815"/>
      <c r="N27" s="815"/>
      <c r="O27" s="815" t="s">
        <v>162</v>
      </c>
      <c r="P27" s="776"/>
      <c r="Q27" s="816"/>
      <c r="R27" s="773" t="str">
        <f>IF(ISERROR($V27),"",OFFSET('Smelter Look-up'!$C$4,$V27-4,0)&amp;"")</f>
      </c>
      <c r="S27" s="772" t="str">
        <f t="shared" si="2"/>
      </c>
      <c r="T27" s="772" t="str">
        <f>IF(B27="","",IF(ISERROR(MATCH($J27,SorP!$B$1:$B$6226,0)),"",INDIRECT("'SorP'!$A$"&amp;MATCH($S27&amp;$J27,SorP!C:C,0))))</f>
      </c>
      <c r="U27" s="792"/>
      <c r="V27" s="817" t="e">
        <f>IF(C27="",NA(),IF(OR(C27="Smelter not listed",C27="Smelter not yet identified"),MATCH($B27&amp;$D27,'Smelter Look-up'!$J:$J,0),MATCH($B27&amp;$C27,'Smelter Look-up'!$J:$J,0)))</f>
        <v>#N/A</v>
      </c>
      <c r="X27" s="818">
        <f t="shared" si="3"/>
        <v>0</v>
      </c>
      <c r="AB27" s="819" t="str">
        <f t="shared" si="4"/>
      </c>
    </row>
    <row r="28" ht="20" s="818" customFormat="1">
      <c r="A28" s="772" t="s">
        <v>226</v>
      </c>
      <c r="B28" s="773" t="s">
        <v>146</v>
      </c>
      <c r="C28" s="777" t="s">
        <v>227</v>
      </c>
      <c r="D28" s="821"/>
      <c r="E28" s="773" t="s">
        <v>225</v>
      </c>
      <c r="F28" s="773" t="s">
        <v>226</v>
      </c>
      <c r="G28" s="773" t="s">
        <v>158</v>
      </c>
      <c r="H28" s="774"/>
      <c r="I28" s="775" t="str">
        <f>IF(ISERROR($V28),"",OFFSET('Smelter Look-up'!$H$4,$V28-4,0))</f>
      </c>
      <c r="J28" s="775" t="str">
        <f>IF(ISERROR($V28),"",OFFSET('Smelter Look-up'!$I$4,$V28-4,0))</f>
      </c>
      <c r="K28" s="815"/>
      <c r="L28" s="815"/>
      <c r="M28" s="815"/>
      <c r="N28" s="815"/>
      <c r="O28" s="815" t="s">
        <v>212</v>
      </c>
      <c r="P28" s="776"/>
      <c r="Q28" s="816"/>
      <c r="R28" s="773" t="str">
        <f>IF(ISERROR($V28),"",OFFSET('Smelter Look-up'!$C$4,$V28-4,0)&amp;"")</f>
      </c>
      <c r="S28" s="772" t="str">
        <f t="shared" si="2"/>
      </c>
      <c r="T28" s="772" t="str">
        <f>IF(B28="","",IF(ISERROR(MATCH($J28,SorP!$B$1:$B$6226,0)),"",INDIRECT("'SorP'!$A$"&amp;MATCH($S28&amp;$J28,SorP!C:C,0))))</f>
      </c>
      <c r="U28" s="792"/>
      <c r="V28" s="817" t="e">
        <f>IF(C28="",NA(),IF(OR(C28="Smelter not listed",C28="Smelter not yet identified"),MATCH($B28&amp;$D28,'Smelter Look-up'!$J:$J,0),MATCH($B28&amp;$C28,'Smelter Look-up'!$J:$J,0)))</f>
        <v>#N/A</v>
      </c>
      <c r="X28" s="818">
        <f t="shared" si="3"/>
        <v>0</v>
      </c>
      <c r="AB28" s="819" t="str">
        <f t="shared" si="4"/>
      </c>
    </row>
    <row r="29" ht="20" s="818" customFormat="1">
      <c r="A29" s="772" t="s">
        <v>228</v>
      </c>
      <c r="B29" s="773" t="s">
        <v>146</v>
      </c>
      <c r="C29" s="777" t="s">
        <v>229</v>
      </c>
      <c r="D29" s="821"/>
      <c r="E29" s="773" t="s">
        <v>225</v>
      </c>
      <c r="F29" s="773" t="s">
        <v>228</v>
      </c>
      <c r="G29" s="773" t="s">
        <v>158</v>
      </c>
      <c r="H29" s="774"/>
      <c r="I29" s="775" t="str">
        <f>IF(ISERROR($V29),"",OFFSET('Smelter Look-up'!$H$4,$V29-4,0))</f>
      </c>
      <c r="J29" s="775" t="str">
        <f>IF(ISERROR($V29),"",OFFSET('Smelter Look-up'!$I$4,$V29-4,0))</f>
      </c>
      <c r="K29" s="815"/>
      <c r="L29" s="815"/>
      <c r="M29" s="815"/>
      <c r="N29" s="815"/>
      <c r="O29" s="815" t="s">
        <v>230</v>
      </c>
      <c r="P29" s="776"/>
      <c r="Q29" s="816"/>
      <c r="R29" s="773" t="str">
        <f>IF(ISERROR($V29),"",OFFSET('Smelter Look-up'!$C$4,$V29-4,0)&amp;"")</f>
      </c>
      <c r="S29" s="772" t="str">
        <f t="shared" si="2"/>
      </c>
      <c r="T29" s="772" t="str">
        <f>IF(B29="","",IF(ISERROR(MATCH($J29,SorP!$B$1:$B$6226,0)),"",INDIRECT("'SorP'!$A$"&amp;MATCH($S29&amp;$J29,SorP!C:C,0))))</f>
      </c>
      <c r="U29" s="792"/>
      <c r="V29" s="817" t="e">
        <f>IF(C29="",NA(),IF(OR(C29="Smelter not listed",C29="Smelter not yet identified"),MATCH($B29&amp;$D29,'Smelter Look-up'!$J:$J,0),MATCH($B29&amp;$C29,'Smelter Look-up'!$J:$J,0)))</f>
        <v>#N/A</v>
      </c>
      <c r="X29" s="818">
        <f t="shared" si="3"/>
        <v>0</v>
      </c>
      <c r="AB29" s="819" t="str">
        <f t="shared" si="4"/>
      </c>
    </row>
    <row r="30" ht="20" s="818" customFormat="1">
      <c r="A30" s="772" t="s">
        <v>231</v>
      </c>
      <c r="B30" s="773" t="s">
        <v>146</v>
      </c>
      <c r="C30" s="777" t="s">
        <v>232</v>
      </c>
      <c r="D30" s="821"/>
      <c r="E30" s="773" t="s">
        <v>225</v>
      </c>
      <c r="F30" s="773" t="s">
        <v>231</v>
      </c>
      <c r="G30" s="773" t="s">
        <v>158</v>
      </c>
      <c r="H30" s="774"/>
      <c r="I30" s="775" t="str">
        <f>IF(ISERROR($V30),"",OFFSET('Smelter Look-up'!$H$4,$V30-4,0))</f>
      </c>
      <c r="J30" s="775" t="str">
        <f>IF(ISERROR($V30),"",OFFSET('Smelter Look-up'!$I$4,$V30-4,0))</f>
      </c>
      <c r="K30" s="815"/>
      <c r="L30" s="815"/>
      <c r="M30" s="815"/>
      <c r="N30" s="815"/>
      <c r="O30" s="815" t="s">
        <v>233</v>
      </c>
      <c r="P30" s="776"/>
      <c r="Q30" s="816"/>
      <c r="R30" s="773" t="str">
        <f>IF(ISERROR($V30),"",OFFSET('Smelter Look-up'!$C$4,$V30-4,0)&amp;"")</f>
      </c>
      <c r="S30" s="772" t="str">
        <f t="shared" si="2"/>
      </c>
      <c r="T30" s="772" t="str">
        <f>IF(B30="","",IF(ISERROR(MATCH($J30,SorP!$B$1:$B$6226,0)),"",INDIRECT("'SorP'!$A$"&amp;MATCH($S30&amp;$J30,SorP!C:C,0))))</f>
      </c>
      <c r="U30" s="792"/>
      <c r="V30" s="817" t="e">
        <f>IF(C30="",NA(),IF(OR(C30="Smelter not listed",C30="Smelter not yet identified"),MATCH($B30&amp;$D30,'Smelter Look-up'!$J:$J,0),MATCH($B30&amp;$C30,'Smelter Look-up'!$J:$J,0)))</f>
        <v>#N/A</v>
      </c>
      <c r="X30" s="818">
        <f t="shared" si="3"/>
        <v>0</v>
      </c>
      <c r="AB30" s="819" t="str">
        <f t="shared" si="4"/>
      </c>
    </row>
    <row r="31" ht="20" s="818" customFormat="1">
      <c r="A31" s="772" t="s">
        <v>234</v>
      </c>
      <c r="B31" s="773" t="s">
        <v>149</v>
      </c>
      <c r="C31" s="777" t="s">
        <v>235</v>
      </c>
      <c r="D31" s="821"/>
      <c r="E31" s="773" t="s">
        <v>236</v>
      </c>
      <c r="F31" s="773" t="s">
        <v>234</v>
      </c>
      <c r="G31" s="773" t="s">
        <v>158</v>
      </c>
      <c r="H31" s="774"/>
      <c r="I31" s="775" t="str">
        <f>IF(ISERROR($V31),"",OFFSET('Smelter Look-up'!$H$4,$V31-4,0))</f>
      </c>
      <c r="J31" s="775" t="str">
        <f>IF(ISERROR($V31),"",OFFSET('Smelter Look-up'!$I$4,$V31-4,0))</f>
      </c>
      <c r="K31" s="815"/>
      <c r="L31" s="815"/>
      <c r="M31" s="815"/>
      <c r="N31" s="815"/>
      <c r="O31" s="815" t="s">
        <v>173</v>
      </c>
      <c r="P31" s="776"/>
      <c r="Q31" s="816"/>
      <c r="R31" s="773" t="str">
        <f>IF(ISERROR($V31),"",OFFSET('Smelter Look-up'!$C$4,$V31-4,0)&amp;"")</f>
      </c>
      <c r="S31" s="772" t="str">
        <f t="shared" si="2"/>
      </c>
      <c r="T31" s="772" t="str">
        <f>IF(B31="","",IF(ISERROR(MATCH($J31,SorP!$B$1:$B$6226,0)),"",INDIRECT("'SorP'!$A$"&amp;MATCH($S31&amp;$J31,SorP!C:C,0))))</f>
      </c>
      <c r="U31" s="792"/>
      <c r="V31" s="817" t="e">
        <f>IF(C31="",NA(),IF(OR(C31="Smelter not listed",C31="Smelter not yet identified"),MATCH($B31&amp;$D31,'Smelter Look-up'!$J:$J,0),MATCH($B31&amp;$C31,'Smelter Look-up'!$J:$J,0)))</f>
        <v>#N/A</v>
      </c>
      <c r="X31" s="818">
        <f t="shared" si="3"/>
        <v>0</v>
      </c>
      <c r="AB31" s="819" t="str">
        <f t="shared" si="4"/>
      </c>
    </row>
    <row r="32" ht="20" s="818" customFormat="1">
      <c r="A32" s="772" t="s">
        <v>237</v>
      </c>
      <c r="B32" s="773" t="s">
        <v>147</v>
      </c>
      <c r="C32" s="777" t="s">
        <v>238</v>
      </c>
      <c r="D32" s="821"/>
      <c r="E32" s="773" t="s">
        <v>239</v>
      </c>
      <c r="F32" s="773" t="s">
        <v>237</v>
      </c>
      <c r="G32" s="773" t="s">
        <v>158</v>
      </c>
      <c r="H32" s="774"/>
      <c r="I32" s="775" t="str">
        <f>IF(ISERROR($V32),"",OFFSET('Smelter Look-up'!$H$4,$V32-4,0))</f>
      </c>
      <c r="J32" s="775" t="str">
        <f>IF(ISERROR($V32),"",OFFSET('Smelter Look-up'!$I$4,$V32-4,0))</f>
      </c>
      <c r="K32" s="815"/>
      <c r="L32" s="815"/>
      <c r="M32" s="815"/>
      <c r="N32" s="815"/>
      <c r="O32" s="815" t="s">
        <v>240</v>
      </c>
      <c r="P32" s="776"/>
      <c r="Q32" s="816"/>
      <c r="R32" s="773" t="str">
        <f>IF(ISERROR($V32),"",OFFSET('Smelter Look-up'!$C$4,$V32-4,0)&amp;"")</f>
      </c>
      <c r="S32" s="772" t="str">
        <f t="shared" si="2"/>
      </c>
      <c r="T32" s="772" t="str">
        <f>IF(B32="","",IF(ISERROR(MATCH($J32,SorP!$B$1:$B$6226,0)),"",INDIRECT("'SorP'!$A$"&amp;MATCH($S32&amp;$J32,SorP!C:C,0))))</f>
      </c>
      <c r="U32" s="792"/>
      <c r="V32" s="817" t="e">
        <f>IF(C32="",NA(),IF(OR(C32="Smelter not listed",C32="Smelter not yet identified"),MATCH($B32&amp;$D32,'Smelter Look-up'!$J:$J,0),MATCH($B32&amp;$C32,'Smelter Look-up'!$J:$J,0)))</f>
        <v>#N/A</v>
      </c>
      <c r="X32" s="818">
        <f t="shared" si="3"/>
        <v>0</v>
      </c>
      <c r="AB32" s="819" t="str">
        <f t="shared" si="4"/>
      </c>
    </row>
    <row r="33" ht="20" s="818" customFormat="1">
      <c r="A33" s="772" t="s">
        <v>241</v>
      </c>
      <c r="B33" s="773" t="s">
        <v>147</v>
      </c>
      <c r="C33" s="777" t="s">
        <v>242</v>
      </c>
      <c r="D33" s="821"/>
      <c r="E33" s="773" t="s">
        <v>221</v>
      </c>
      <c r="F33" s="773" t="s">
        <v>241</v>
      </c>
      <c r="G33" s="773" t="s">
        <v>158</v>
      </c>
      <c r="H33" s="774"/>
      <c r="I33" s="775" t="str">
        <f>IF(ISERROR($V33),"",OFFSET('Smelter Look-up'!$H$4,$V33-4,0))</f>
      </c>
      <c r="J33" s="775" t="str">
        <f>IF(ISERROR($V33),"",OFFSET('Smelter Look-up'!$I$4,$V33-4,0))</f>
      </c>
      <c r="K33" s="815"/>
      <c r="L33" s="815"/>
      <c r="M33" s="815"/>
      <c r="N33" s="815"/>
      <c r="O33" s="815" t="s">
        <v>243</v>
      </c>
      <c r="P33" s="776"/>
      <c r="Q33" s="816"/>
      <c r="R33" s="773" t="str">
        <f>IF(ISERROR($V33),"",OFFSET('Smelter Look-up'!$C$4,$V33-4,0)&amp;"")</f>
      </c>
      <c r="S33" s="772" t="str">
        <f t="shared" si="2"/>
      </c>
      <c r="T33" s="772" t="str">
        <f>IF(B33="","",IF(ISERROR(MATCH($J33,SorP!$B$1:$B$6226,0)),"",INDIRECT("'SorP'!$A$"&amp;MATCH($S33&amp;$J33,SorP!C:C,0))))</f>
      </c>
      <c r="U33" s="792"/>
      <c r="V33" s="817" t="e">
        <f>IF(C33="",NA(),IF(OR(C33="Smelter not listed",C33="Smelter not yet identified"),MATCH($B33&amp;$D33,'Smelter Look-up'!$J:$J,0),MATCH($B33&amp;$C33,'Smelter Look-up'!$J:$J,0)))</f>
        <v>#N/A</v>
      </c>
      <c r="X33" s="818">
        <f t="shared" si="3"/>
        <v>0</v>
      </c>
      <c r="AB33" s="819" t="str">
        <f t="shared" si="4"/>
      </c>
    </row>
    <row r="34" ht="20" s="818" customFormat="1">
      <c r="A34" s="772" t="s">
        <v>244</v>
      </c>
      <c r="B34" s="773" t="s">
        <v>146</v>
      </c>
      <c r="C34" s="777" t="s">
        <v>245</v>
      </c>
      <c r="D34" s="821"/>
      <c r="E34" s="773" t="s">
        <v>246</v>
      </c>
      <c r="F34" s="773" t="s">
        <v>244</v>
      </c>
      <c r="G34" s="773" t="s">
        <v>158</v>
      </c>
      <c r="H34" s="774"/>
      <c r="I34" s="775" t="str">
        <f>IF(ISERROR($V34),"",OFFSET('Smelter Look-up'!$H$4,$V34-4,0))</f>
      </c>
      <c r="J34" s="775" t="str">
        <f>IF(ISERROR($V34),"",OFFSET('Smelter Look-up'!$I$4,$V34-4,0))</f>
      </c>
      <c r="K34" s="815"/>
      <c r="L34" s="815"/>
      <c r="M34" s="815"/>
      <c r="N34" s="815"/>
      <c r="O34" s="815" t="s">
        <v>247</v>
      </c>
      <c r="P34" s="776"/>
      <c r="Q34" s="816"/>
      <c r="R34" s="773" t="str">
        <f>IF(ISERROR($V34),"",OFFSET('Smelter Look-up'!$C$4,$V34-4,0)&amp;"")</f>
      </c>
      <c r="S34" s="772" t="str">
        <f t="shared" si="2"/>
      </c>
      <c r="T34" s="772" t="str">
        <f>IF(B34="","",IF(ISERROR(MATCH($J34,SorP!$B$1:$B$6226,0)),"",INDIRECT("'SorP'!$A$"&amp;MATCH($S34&amp;$J34,SorP!C:C,0))))</f>
      </c>
      <c r="U34" s="792"/>
      <c r="V34" s="817" t="e">
        <f>IF(C34="",NA(),IF(OR(C34="Smelter not listed",C34="Smelter not yet identified"),MATCH($B34&amp;$D34,'Smelter Look-up'!$J:$J,0),MATCH($B34&amp;$C34,'Smelter Look-up'!$J:$J,0)))</f>
        <v>#N/A</v>
      </c>
      <c r="X34" s="818">
        <f t="shared" si="3"/>
        <v>0</v>
      </c>
      <c r="AB34" s="819" t="str">
        <f t="shared" si="4"/>
      </c>
    </row>
    <row r="35" ht="20" s="818" customFormat="1">
      <c r="A35" s="772" t="s">
        <v>248</v>
      </c>
      <c r="B35" s="773" t="s">
        <v>146</v>
      </c>
      <c r="C35" s="777" t="s">
        <v>249</v>
      </c>
      <c r="D35" s="821"/>
      <c r="E35" s="773" t="s">
        <v>250</v>
      </c>
      <c r="F35" s="773" t="s">
        <v>248</v>
      </c>
      <c r="G35" s="773" t="s">
        <v>158</v>
      </c>
      <c r="H35" s="774"/>
      <c r="I35" s="775" t="str">
        <f>IF(ISERROR($V35),"",OFFSET('Smelter Look-up'!$H$4,$V35-4,0))</f>
      </c>
      <c r="J35" s="775" t="str">
        <f>IF(ISERROR($V35),"",OFFSET('Smelter Look-up'!$I$4,$V35-4,0))</f>
      </c>
      <c r="K35" s="815"/>
      <c r="L35" s="815"/>
      <c r="M35" s="815"/>
      <c r="N35" s="815"/>
      <c r="O35" s="815" t="s">
        <v>216</v>
      </c>
      <c r="P35" s="776"/>
      <c r="Q35" s="816"/>
      <c r="R35" s="773" t="str">
        <f>IF(ISERROR($V35),"",OFFSET('Smelter Look-up'!$C$4,$V35-4,0)&amp;"")</f>
      </c>
      <c r="S35" s="772" t="str">
        <f t="shared" si="2"/>
      </c>
      <c r="T35" s="772" t="str">
        <f>IF(B35="","",IF(ISERROR(MATCH($J35,SorP!$B$1:$B$6226,0)),"",INDIRECT("'SorP'!$A$"&amp;MATCH($S35&amp;$J35,SorP!C:C,0))))</f>
      </c>
      <c r="U35" s="792"/>
      <c r="V35" s="817" t="e">
        <f>IF(C35="",NA(),IF(OR(C35="Smelter not listed",C35="Smelter not yet identified"),MATCH($B35&amp;$D35,'Smelter Look-up'!$J:$J,0),MATCH($B35&amp;$C35,'Smelter Look-up'!$J:$J,0)))</f>
        <v>#N/A</v>
      </c>
      <c r="X35" s="818">
        <f t="shared" si="3"/>
        <v>0</v>
      </c>
      <c r="AB35" s="819" t="str">
        <f t="shared" si="4"/>
      </c>
    </row>
    <row r="36" ht="20" s="818" customFormat="1">
      <c r="A36" s="772" t="s">
        <v>251</v>
      </c>
      <c r="B36" s="773" t="s">
        <v>146</v>
      </c>
      <c r="C36" s="777" t="s">
        <v>252</v>
      </c>
      <c r="D36" s="821"/>
      <c r="E36" s="773" t="s">
        <v>253</v>
      </c>
      <c r="F36" s="773" t="s">
        <v>251</v>
      </c>
      <c r="G36" s="773" t="s">
        <v>158</v>
      </c>
      <c r="H36" s="774"/>
      <c r="I36" s="775" t="str">
        <f>IF(ISERROR($V36),"",OFFSET('Smelter Look-up'!$H$4,$V36-4,0))</f>
      </c>
      <c r="J36" s="775" t="str">
        <f>IF(ISERROR($V36),"",OFFSET('Smelter Look-up'!$I$4,$V36-4,0))</f>
      </c>
      <c r="K36" s="815"/>
      <c r="L36" s="815"/>
      <c r="M36" s="815"/>
      <c r="N36" s="815"/>
      <c r="O36" s="815" t="s">
        <v>254</v>
      </c>
      <c r="P36" s="776"/>
      <c r="Q36" s="816"/>
      <c r="R36" s="773" t="str">
        <f>IF(ISERROR($V36),"",OFFSET('Smelter Look-up'!$C$4,$V36-4,0)&amp;"")</f>
      </c>
      <c r="S36" s="772" t="str">
        <f t="shared" si="2"/>
      </c>
      <c r="T36" s="772" t="str">
        <f>IF(B36="","",IF(ISERROR(MATCH($J36,SorP!$B$1:$B$6226,0)),"",INDIRECT("'SorP'!$A$"&amp;MATCH($S36&amp;$J36,SorP!C:C,0))))</f>
      </c>
      <c r="U36" s="792"/>
      <c r="V36" s="817" t="e">
        <f>IF(C36="",NA(),IF(OR(C36="Smelter not listed",C36="Smelter not yet identified"),MATCH($B36&amp;$D36,'Smelter Look-up'!$J:$J,0),MATCH($B36&amp;$C36,'Smelter Look-up'!$J:$J,0)))</f>
        <v>#N/A</v>
      </c>
      <c r="X36" s="818">
        <f t="shared" si="3"/>
        <v>0</v>
      </c>
      <c r="AB36" s="819" t="str">
        <f t="shared" si="4"/>
      </c>
    </row>
    <row r="37" ht="20" s="818" customFormat="1">
      <c r="A37" s="772" t="s">
        <v>255</v>
      </c>
      <c r="B37" s="773" t="s">
        <v>149</v>
      </c>
      <c r="C37" s="777" t="s">
        <v>256</v>
      </c>
      <c r="D37" s="821"/>
      <c r="E37" s="773" t="s">
        <v>257</v>
      </c>
      <c r="F37" s="773" t="s">
        <v>255</v>
      </c>
      <c r="G37" s="773" t="s">
        <v>158</v>
      </c>
      <c r="H37" s="774"/>
      <c r="I37" s="775" t="str">
        <f>IF(ISERROR($V37),"",OFFSET('Smelter Look-up'!$H$4,$V37-4,0))</f>
      </c>
      <c r="J37" s="775" t="str">
        <f>IF(ISERROR($V37),"",OFFSET('Smelter Look-up'!$I$4,$V37-4,0))</f>
      </c>
      <c r="K37" s="815"/>
      <c r="L37" s="815"/>
      <c r="M37" s="815"/>
      <c r="N37" s="815"/>
      <c r="O37" s="815" t="s">
        <v>173</v>
      </c>
      <c r="P37" s="776"/>
      <c r="Q37" s="816"/>
      <c r="R37" s="773" t="str">
        <f>IF(ISERROR($V37),"",OFFSET('Smelter Look-up'!$C$4,$V37-4,0)&amp;"")</f>
      </c>
      <c r="S37" s="772" t="str">
        <f t="shared" si="2"/>
      </c>
      <c r="T37" s="772" t="str">
        <f>IF(B37="","",IF(ISERROR(MATCH($J37,SorP!$B$1:$B$6226,0)),"",INDIRECT("'SorP'!$A$"&amp;MATCH($S37&amp;$J37,SorP!C:C,0))))</f>
      </c>
      <c r="U37" s="792"/>
      <c r="V37" s="817" t="e">
        <f>IF(C37="",NA(),IF(OR(C37="Smelter not listed",C37="Smelter not yet identified"),MATCH($B37&amp;$D37,'Smelter Look-up'!$J:$J,0),MATCH($B37&amp;$C37,'Smelter Look-up'!$J:$J,0)))</f>
        <v>#N/A</v>
      </c>
      <c r="X37" s="818">
        <f t="shared" si="3"/>
        <v>0</v>
      </c>
      <c r="AB37" s="819" t="str">
        <f t="shared" si="4"/>
      </c>
    </row>
    <row r="38" ht="20" s="818" customFormat="1">
      <c r="A38" s="772" t="s">
        <v>258</v>
      </c>
      <c r="B38" s="773" t="s">
        <v>146</v>
      </c>
      <c r="C38" s="777" t="s">
        <v>259</v>
      </c>
      <c r="D38" s="821"/>
      <c r="E38" s="773" t="s">
        <v>260</v>
      </c>
      <c r="F38" s="773" t="s">
        <v>258</v>
      </c>
      <c r="G38" s="773" t="s">
        <v>158</v>
      </c>
      <c r="H38" s="774"/>
      <c r="I38" s="775" t="str">
        <f>IF(ISERROR($V38),"",OFFSET('Smelter Look-up'!$H$4,$V38-4,0))</f>
      </c>
      <c r="J38" s="775" t="str">
        <f>IF(ISERROR($V38),"",OFFSET('Smelter Look-up'!$I$4,$V38-4,0))</f>
      </c>
      <c r="K38" s="815"/>
      <c r="L38" s="815"/>
      <c r="M38" s="815"/>
      <c r="N38" s="815"/>
      <c r="O38" s="815" t="s">
        <v>162</v>
      </c>
      <c r="P38" s="776"/>
      <c r="Q38" s="816"/>
      <c r="R38" s="773" t="str">
        <f>IF(ISERROR($V38),"",OFFSET('Smelter Look-up'!$C$4,$V38-4,0)&amp;"")</f>
      </c>
      <c r="S38" s="772" t="str">
        <f ref="S38:S68" t="shared" si="5">IF(B38="","",IF(ISERROR(MATCH($E38,CL,0)),"Unknown",INDIRECT("'C'!$A$"&amp;MATCH($E38,CL,0)+1)))</f>
      </c>
      <c r="T38" s="772" t="str">
        <f>IF(B38="","",IF(ISERROR(MATCH($J38,SorP!$B$1:$B$6226,0)),"",INDIRECT("'SorP'!$A$"&amp;MATCH($S38&amp;$J38,SorP!C:C,0))))</f>
      </c>
      <c r="U38" s="792"/>
      <c r="V38" s="817" t="e">
        <f>IF(C38="",NA(),IF(OR(C38="Smelter not listed",C38="Smelter not yet identified"),MATCH($B38&amp;$D38,'Smelter Look-up'!$J:$J,0),MATCH($B38&amp;$C38,'Smelter Look-up'!$J:$J,0)))</f>
        <v>#N/A</v>
      </c>
      <c r="X38" s="818">
        <f ref="X38:X68" t="shared" si="6">IF(AND(C38="Smelter not listed",OR(LEN(D38)=0,LEN(E38)=0)),1,0)</f>
        <v>0</v>
      </c>
      <c r="AB38" s="819" t="str">
        <f ref="AB38:AB68" t="shared" si="7">B38&amp;C38</f>
      </c>
    </row>
    <row r="39" ht="20" s="818" customFormat="1">
      <c r="A39" s="772" t="s">
        <v>261</v>
      </c>
      <c r="B39" s="773" t="s">
        <v>146</v>
      </c>
      <c r="C39" s="777" t="s">
        <v>262</v>
      </c>
      <c r="D39" s="821"/>
      <c r="E39" s="773" t="s">
        <v>263</v>
      </c>
      <c r="F39" s="773" t="s">
        <v>261</v>
      </c>
      <c r="G39" s="773" t="s">
        <v>158</v>
      </c>
      <c r="H39" s="774"/>
      <c r="I39" s="775" t="str">
        <f>IF(ISERROR($V39),"",OFFSET('Smelter Look-up'!$H$4,$V39-4,0))</f>
      </c>
      <c r="J39" s="775" t="str">
        <f>IF(ISERROR($V39),"",OFFSET('Smelter Look-up'!$I$4,$V39-4,0))</f>
      </c>
      <c r="K39" s="815"/>
      <c r="L39" s="815"/>
      <c r="M39" s="815"/>
      <c r="N39" s="815"/>
      <c r="O39" s="815" t="s">
        <v>216</v>
      </c>
      <c r="P39" s="776"/>
      <c r="Q39" s="816"/>
      <c r="R39" s="773" t="str">
        <f>IF(ISERROR($V39),"",OFFSET('Smelter Look-up'!$C$4,$V39-4,0)&amp;"")</f>
      </c>
      <c r="S39" s="772" t="str">
        <f t="shared" si="5"/>
      </c>
      <c r="T39" s="772" t="str">
        <f>IF(B39="","",IF(ISERROR(MATCH($J39,SorP!$B$1:$B$6226,0)),"",INDIRECT("'SorP'!$A$"&amp;MATCH($S39&amp;$J39,SorP!C:C,0))))</f>
      </c>
      <c r="U39" s="792"/>
      <c r="V39" s="817" t="e">
        <f>IF(C39="",NA(),IF(OR(C39="Smelter not listed",C39="Smelter not yet identified"),MATCH($B39&amp;$D39,'Smelter Look-up'!$J:$J,0),MATCH($B39&amp;$C39,'Smelter Look-up'!$J:$J,0)))</f>
        <v>#N/A</v>
      </c>
      <c r="X39" s="818">
        <f t="shared" si="6"/>
        <v>0</v>
      </c>
      <c r="AB39" s="819" t="str">
        <f t="shared" si="7"/>
      </c>
    </row>
    <row r="40" ht="20" s="818" customFormat="1">
      <c r="A40" s="772" t="s">
        <v>264</v>
      </c>
      <c r="B40" s="773" t="s">
        <v>146</v>
      </c>
      <c r="C40" s="777" t="s">
        <v>265</v>
      </c>
      <c r="D40" s="821"/>
      <c r="E40" s="773" t="s">
        <v>263</v>
      </c>
      <c r="F40" s="773" t="s">
        <v>264</v>
      </c>
      <c r="G40" s="773" t="s">
        <v>158</v>
      </c>
      <c r="H40" s="774"/>
      <c r="I40" s="775" t="str">
        <f>IF(ISERROR($V40),"",OFFSET('Smelter Look-up'!$H$4,$V40-4,0))</f>
      </c>
      <c r="J40" s="775" t="str">
        <f>IF(ISERROR($V40),"",OFFSET('Smelter Look-up'!$I$4,$V40-4,0))</f>
      </c>
      <c r="K40" s="815"/>
      <c r="L40" s="815"/>
      <c r="M40" s="815"/>
      <c r="N40" s="815"/>
      <c r="O40" s="815" t="s">
        <v>266</v>
      </c>
      <c r="P40" s="776"/>
      <c r="Q40" s="816"/>
      <c r="R40" s="773" t="str">
        <f>IF(ISERROR($V40),"",OFFSET('Smelter Look-up'!$C$4,$V40-4,0)&amp;"")</f>
      </c>
      <c r="S40" s="772" t="str">
        <f t="shared" si="5"/>
      </c>
      <c r="T40" s="772" t="str">
        <f>IF(B40="","",IF(ISERROR(MATCH($J40,SorP!$B$1:$B$6226,0)),"",INDIRECT("'SorP'!$A$"&amp;MATCH($S40&amp;$J40,SorP!C:C,0))))</f>
      </c>
      <c r="U40" s="792"/>
      <c r="V40" s="817" t="e">
        <f>IF(C40="",NA(),IF(OR(C40="Smelter not listed",C40="Smelter not yet identified"),MATCH($B40&amp;$D40,'Smelter Look-up'!$J:$J,0),MATCH($B40&amp;$C40,'Smelter Look-up'!$J:$J,0)))</f>
        <v>#N/A</v>
      </c>
      <c r="X40" s="818">
        <f t="shared" si="6"/>
        <v>0</v>
      </c>
      <c r="AB40" s="819" t="str">
        <f t="shared" si="7"/>
      </c>
    </row>
    <row r="41" ht="20" s="818" customFormat="1">
      <c r="A41" s="772" t="s">
        <v>267</v>
      </c>
      <c r="B41" s="773" t="s">
        <v>146</v>
      </c>
      <c r="C41" s="777" t="s">
        <v>268</v>
      </c>
      <c r="D41" s="821"/>
      <c r="E41" s="773" t="s">
        <v>263</v>
      </c>
      <c r="F41" s="773" t="s">
        <v>267</v>
      </c>
      <c r="G41" s="773" t="s">
        <v>158</v>
      </c>
      <c r="H41" s="774"/>
      <c r="I41" s="775" t="str">
        <f>IF(ISERROR($V41),"",OFFSET('Smelter Look-up'!$H$4,$V41-4,0))</f>
      </c>
      <c r="J41" s="775" t="str">
        <f>IF(ISERROR($V41),"",OFFSET('Smelter Look-up'!$I$4,$V41-4,0))</f>
      </c>
      <c r="K41" s="815"/>
      <c r="L41" s="815"/>
      <c r="M41" s="815"/>
      <c r="N41" s="815"/>
      <c r="O41" s="815" t="s">
        <v>269</v>
      </c>
      <c r="P41" s="776"/>
      <c r="Q41" s="816"/>
      <c r="R41" s="773" t="str">
        <f>IF(ISERROR($V41),"",OFFSET('Smelter Look-up'!$C$4,$V41-4,0)&amp;"")</f>
      </c>
      <c r="S41" s="772" t="str">
        <f t="shared" si="5"/>
      </c>
      <c r="T41" s="772" t="str">
        <f>IF(B41="","",IF(ISERROR(MATCH($J41,SorP!$B$1:$B$6226,0)),"",INDIRECT("'SorP'!$A$"&amp;MATCH($S41&amp;$J41,SorP!C:C,0))))</f>
      </c>
      <c r="U41" s="792"/>
      <c r="V41" s="817" t="e">
        <f>IF(C41="",NA(),IF(OR(C41="Smelter not listed",C41="Smelter not yet identified"),MATCH($B41&amp;$D41,'Smelter Look-up'!$J:$J,0),MATCH($B41&amp;$C41,'Smelter Look-up'!$J:$J,0)))</f>
        <v>#N/A</v>
      </c>
      <c r="X41" s="818">
        <f t="shared" si="6"/>
        <v>0</v>
      </c>
      <c r="AB41" s="819" t="str">
        <f t="shared" si="7"/>
      </c>
    </row>
    <row r="42" ht="20" s="818" customFormat="1">
      <c r="A42" s="772" t="s">
        <v>270</v>
      </c>
      <c r="B42" s="773" t="s">
        <v>146</v>
      </c>
      <c r="C42" s="777" t="s">
        <v>271</v>
      </c>
      <c r="D42" s="821"/>
      <c r="E42" s="773" t="s">
        <v>263</v>
      </c>
      <c r="F42" s="773" t="s">
        <v>270</v>
      </c>
      <c r="G42" s="773" t="s">
        <v>158</v>
      </c>
      <c r="H42" s="774"/>
      <c r="I42" s="775" t="str">
        <f>IF(ISERROR($V42),"",OFFSET('Smelter Look-up'!$H$4,$V42-4,0))</f>
      </c>
      <c r="J42" s="775" t="str">
        <f>IF(ISERROR($V42),"",OFFSET('Smelter Look-up'!$I$4,$V42-4,0))</f>
      </c>
      <c r="K42" s="815"/>
      <c r="L42" s="815"/>
      <c r="M42" s="815"/>
      <c r="N42" s="815"/>
      <c r="O42" s="815" t="s">
        <v>272</v>
      </c>
      <c r="P42" s="776"/>
      <c r="Q42" s="816"/>
      <c r="R42" s="773" t="str">
        <f>IF(ISERROR($V42),"",OFFSET('Smelter Look-up'!$C$4,$V42-4,0)&amp;"")</f>
      </c>
      <c r="S42" s="772" t="str">
        <f t="shared" si="5"/>
      </c>
      <c r="T42" s="772" t="str">
        <f>IF(B42="","",IF(ISERROR(MATCH($J42,SorP!$B$1:$B$6226,0)),"",INDIRECT("'SorP'!$A$"&amp;MATCH($S42&amp;$J42,SorP!C:C,0))))</f>
      </c>
      <c r="U42" s="792"/>
      <c r="V42" s="817" t="e">
        <f>IF(C42="",NA(),IF(OR(C42="Smelter not listed",C42="Smelter not yet identified"),MATCH($B42&amp;$D42,'Smelter Look-up'!$J:$J,0),MATCH($B42&amp;$C42,'Smelter Look-up'!$J:$J,0)))</f>
        <v>#N/A</v>
      </c>
      <c r="X42" s="818">
        <f t="shared" si="6"/>
        <v>0</v>
      </c>
      <c r="AB42" s="819" t="str">
        <f t="shared" si="7"/>
      </c>
    </row>
    <row r="43" ht="20" s="818" customFormat="1">
      <c r="A43" s="772" t="s">
        <v>273</v>
      </c>
      <c r="B43" s="773" t="s">
        <v>146</v>
      </c>
      <c r="C43" s="777" t="s">
        <v>274</v>
      </c>
      <c r="D43" s="821"/>
      <c r="E43" s="773" t="s">
        <v>263</v>
      </c>
      <c r="F43" s="773" t="s">
        <v>273</v>
      </c>
      <c r="G43" s="773" t="s">
        <v>158</v>
      </c>
      <c r="H43" s="774"/>
      <c r="I43" s="775" t="str">
        <f>IF(ISERROR($V43),"",OFFSET('Smelter Look-up'!$H$4,$V43-4,0))</f>
      </c>
      <c r="J43" s="775" t="str">
        <f>IF(ISERROR($V43),"",OFFSET('Smelter Look-up'!$I$4,$V43-4,0))</f>
      </c>
      <c r="K43" s="815"/>
      <c r="L43" s="815"/>
      <c r="M43" s="815"/>
      <c r="N43" s="815"/>
      <c r="O43" s="815" t="s">
        <v>275</v>
      </c>
      <c r="P43" s="776"/>
      <c r="Q43" s="816"/>
      <c r="R43" s="773" t="str">
        <f>IF(ISERROR($V43),"",OFFSET('Smelter Look-up'!$C$4,$V43-4,0)&amp;"")</f>
      </c>
      <c r="S43" s="772" t="str">
        <f t="shared" si="5"/>
      </c>
      <c r="T43" s="772" t="str">
        <f>IF(B43="","",IF(ISERROR(MATCH($J43,SorP!$B$1:$B$6226,0)),"",INDIRECT("'SorP'!$A$"&amp;MATCH($S43&amp;$J43,SorP!C:C,0))))</f>
      </c>
      <c r="U43" s="792"/>
      <c r="V43" s="817" t="e">
        <f>IF(C43="",NA(),IF(OR(C43="Smelter not listed",C43="Smelter not yet identified"),MATCH($B43&amp;$D43,'Smelter Look-up'!$J:$J,0),MATCH($B43&amp;$C43,'Smelter Look-up'!$J:$J,0)))</f>
        <v>#N/A</v>
      </c>
      <c r="X43" s="818">
        <f t="shared" si="6"/>
        <v>0</v>
      </c>
      <c r="AB43" s="819" t="str">
        <f t="shared" si="7"/>
      </c>
    </row>
    <row r="44" ht="20" s="818" customFormat="1">
      <c r="A44" s="772" t="s">
        <v>276</v>
      </c>
      <c r="B44" s="773" t="s">
        <v>147</v>
      </c>
      <c r="C44" s="777" t="s">
        <v>277</v>
      </c>
      <c r="D44" s="821"/>
      <c r="E44" s="773" t="s">
        <v>278</v>
      </c>
      <c r="F44" s="773" t="s">
        <v>276</v>
      </c>
      <c r="G44" s="773" t="s">
        <v>158</v>
      </c>
      <c r="H44" s="774"/>
      <c r="I44" s="775" t="str">
        <f>IF(ISERROR($V44),"",OFFSET('Smelter Look-up'!$H$4,$V44-4,0))</f>
      </c>
      <c r="J44" s="775" t="str">
        <f>IF(ISERROR($V44),"",OFFSET('Smelter Look-up'!$I$4,$V44-4,0))</f>
      </c>
      <c r="K44" s="815"/>
      <c r="L44" s="815"/>
      <c r="M44" s="815"/>
      <c r="N44" s="815"/>
      <c r="O44" s="815" t="s">
        <v>279</v>
      </c>
      <c r="P44" s="776"/>
      <c r="Q44" s="816"/>
      <c r="R44" s="773" t="str">
        <f>IF(ISERROR($V44),"",OFFSET('Smelter Look-up'!$C$4,$V44-4,0)&amp;"")</f>
      </c>
      <c r="S44" s="772" t="str">
        <f t="shared" si="5"/>
      </c>
      <c r="T44" s="772" t="str">
        <f>IF(B44="","",IF(ISERROR(MATCH($J44,SorP!$B$1:$B$6226,0)),"",INDIRECT("'SorP'!$A$"&amp;MATCH($S44&amp;$J44,SorP!C:C,0))))</f>
      </c>
      <c r="U44" s="792"/>
      <c r="V44" s="817" t="e">
        <f>IF(C44="",NA(),IF(OR(C44="Smelter not listed",C44="Smelter not yet identified"),MATCH($B44&amp;$D44,'Smelter Look-up'!$J:$J,0),MATCH($B44&amp;$C44,'Smelter Look-up'!$J:$J,0)))</f>
        <v>#N/A</v>
      </c>
      <c r="X44" s="818">
        <f t="shared" si="6"/>
        <v>0</v>
      </c>
      <c r="AB44" s="819" t="str">
        <f t="shared" si="7"/>
      </c>
    </row>
    <row r="45" ht="20" s="818" customFormat="1">
      <c r="A45" s="772" t="s">
        <v>280</v>
      </c>
      <c r="B45" s="773" t="s">
        <v>147</v>
      </c>
      <c r="C45" s="777" t="s">
        <v>281</v>
      </c>
      <c r="D45" s="821"/>
      <c r="E45" s="773" t="s">
        <v>278</v>
      </c>
      <c r="F45" s="773" t="s">
        <v>280</v>
      </c>
      <c r="G45" s="773" t="s">
        <v>158</v>
      </c>
      <c r="H45" s="774"/>
      <c r="I45" s="775" t="str">
        <f>IF(ISERROR($V45),"",OFFSET('Smelter Look-up'!$H$4,$V45-4,0))</f>
      </c>
      <c r="J45" s="775" t="str">
        <f>IF(ISERROR($V45),"",OFFSET('Smelter Look-up'!$I$4,$V45-4,0))</f>
      </c>
      <c r="K45" s="815"/>
      <c r="L45" s="815"/>
      <c r="M45" s="815"/>
      <c r="N45" s="815"/>
      <c r="O45" s="815" t="s">
        <v>282</v>
      </c>
      <c r="P45" s="776"/>
      <c r="Q45" s="816"/>
      <c r="R45" s="773" t="str">
        <f>IF(ISERROR($V45),"",OFFSET('Smelter Look-up'!$C$4,$V45-4,0)&amp;"")</f>
      </c>
      <c r="S45" s="772" t="str">
        <f t="shared" si="5"/>
      </c>
      <c r="T45" s="772" t="str">
        <f>IF(B45="","",IF(ISERROR(MATCH($J45,SorP!$B$1:$B$6226,0)),"",INDIRECT("'SorP'!$A$"&amp;MATCH($S45&amp;$J45,SorP!C:C,0))))</f>
      </c>
      <c r="U45" s="792"/>
      <c r="V45" s="817" t="e">
        <f>IF(C45="",NA(),IF(OR(C45="Smelter not listed",C45="Smelter not yet identified"),MATCH($B45&amp;$D45,'Smelter Look-up'!$J:$J,0),MATCH($B45&amp;$C45,'Smelter Look-up'!$J:$J,0)))</f>
        <v>#N/A</v>
      </c>
      <c r="X45" s="818">
        <f t="shared" si="6"/>
        <v>0</v>
      </c>
      <c r="AB45" s="819" t="str">
        <f t="shared" si="7"/>
      </c>
    </row>
    <row r="46" ht="20" s="818" customFormat="1">
      <c r="A46" s="772" t="s">
        <v>283</v>
      </c>
      <c r="B46" s="773" t="s">
        <v>147</v>
      </c>
      <c r="C46" s="777" t="s">
        <v>284</v>
      </c>
      <c r="D46" s="821"/>
      <c r="E46" s="773" t="s">
        <v>278</v>
      </c>
      <c r="F46" s="773" t="s">
        <v>283</v>
      </c>
      <c r="G46" s="773" t="s">
        <v>158</v>
      </c>
      <c r="H46" s="774"/>
      <c r="I46" s="775" t="str">
        <f>IF(ISERROR($V46),"",OFFSET('Smelter Look-up'!$H$4,$V46-4,0))</f>
      </c>
      <c r="J46" s="775" t="str">
        <f>IF(ISERROR($V46),"",OFFSET('Smelter Look-up'!$I$4,$V46-4,0))</f>
      </c>
      <c r="K46" s="815"/>
      <c r="L46" s="815"/>
      <c r="M46" s="815"/>
      <c r="N46" s="815"/>
      <c r="O46" s="815" t="s">
        <v>285</v>
      </c>
      <c r="P46" s="776"/>
      <c r="Q46" s="816"/>
      <c r="R46" s="773" t="str">
        <f>IF(ISERROR($V46),"",OFFSET('Smelter Look-up'!$C$4,$V46-4,0)&amp;"")</f>
      </c>
      <c r="S46" s="772" t="str">
        <f t="shared" si="5"/>
      </c>
      <c r="T46" s="772" t="str">
        <f>IF(B46="","",IF(ISERROR(MATCH($J46,SorP!$B$1:$B$6226,0)),"",INDIRECT("'SorP'!$A$"&amp;MATCH($S46&amp;$J46,SorP!C:C,0))))</f>
      </c>
      <c r="U46" s="792"/>
      <c r="V46" s="817" t="e">
        <f>IF(C46="",NA(),IF(OR(C46="Smelter not listed",C46="Smelter not yet identified"),MATCH($B46&amp;$D46,'Smelter Look-up'!$J:$J,0),MATCH($B46&amp;$C46,'Smelter Look-up'!$J:$J,0)))</f>
        <v>#N/A</v>
      </c>
      <c r="X46" s="818">
        <f t="shared" si="6"/>
        <v>0</v>
      </c>
      <c r="AB46" s="819" t="str">
        <f t="shared" si="7"/>
      </c>
    </row>
    <row r="47" ht="20" s="818" customFormat="1">
      <c r="A47" s="772" t="s">
        <v>286</v>
      </c>
      <c r="B47" s="773" t="s">
        <v>147</v>
      </c>
      <c r="C47" s="777" t="s">
        <v>287</v>
      </c>
      <c r="D47" s="821"/>
      <c r="E47" s="773" t="s">
        <v>278</v>
      </c>
      <c r="F47" s="773" t="s">
        <v>286</v>
      </c>
      <c r="G47" s="773" t="s">
        <v>158</v>
      </c>
      <c r="H47" s="774"/>
      <c r="I47" s="775" t="str">
        <f>IF(ISERROR($V47),"",OFFSET('Smelter Look-up'!$H$4,$V47-4,0))</f>
      </c>
      <c r="J47" s="775" t="str">
        <f>IF(ISERROR($V47),"",OFFSET('Smelter Look-up'!$I$4,$V47-4,0))</f>
      </c>
      <c r="K47" s="815"/>
      <c r="L47" s="815"/>
      <c r="M47" s="815"/>
      <c r="N47" s="815"/>
      <c r="O47" s="815" t="s">
        <v>288</v>
      </c>
      <c r="P47" s="776"/>
      <c r="Q47" s="816"/>
      <c r="R47" s="773" t="str">
        <f>IF(ISERROR($V47),"",OFFSET('Smelter Look-up'!$C$4,$V47-4,0)&amp;"")</f>
      </c>
      <c r="S47" s="772" t="str">
        <f t="shared" si="5"/>
      </c>
      <c r="T47" s="772" t="str">
        <f>IF(B47="","",IF(ISERROR(MATCH($J47,SorP!$B$1:$B$6226,0)),"",INDIRECT("'SorP'!$A$"&amp;MATCH($S47&amp;$J47,SorP!C:C,0))))</f>
      </c>
      <c r="U47" s="792"/>
      <c r="V47" s="817" t="e">
        <f>IF(C47="",NA(),IF(OR(C47="Smelter not listed",C47="Smelter not yet identified"),MATCH($B47&amp;$D47,'Smelter Look-up'!$J:$J,0),MATCH($B47&amp;$C47,'Smelter Look-up'!$J:$J,0)))</f>
        <v>#N/A</v>
      </c>
      <c r="X47" s="818">
        <f t="shared" si="6"/>
        <v>0</v>
      </c>
      <c r="AB47" s="819" t="str">
        <f t="shared" si="7"/>
      </c>
    </row>
    <row r="48" ht="20" s="818" customFormat="1">
      <c r="A48" s="772" t="s">
        <v>289</v>
      </c>
      <c r="B48" s="773" t="s">
        <v>147</v>
      </c>
      <c r="C48" s="777" t="s">
        <v>290</v>
      </c>
      <c r="D48" s="821"/>
      <c r="E48" s="773" t="s">
        <v>278</v>
      </c>
      <c r="F48" s="773" t="s">
        <v>289</v>
      </c>
      <c r="G48" s="773" t="s">
        <v>158</v>
      </c>
      <c r="H48" s="774"/>
      <c r="I48" s="775" t="str">
        <f>IF(ISERROR($V48),"",OFFSET('Smelter Look-up'!$H$4,$V48-4,0))</f>
      </c>
      <c r="J48" s="775" t="str">
        <f>IF(ISERROR($V48),"",OFFSET('Smelter Look-up'!$I$4,$V48-4,0))</f>
      </c>
      <c r="K48" s="815"/>
      <c r="L48" s="815"/>
      <c r="M48" s="815"/>
      <c r="N48" s="815"/>
      <c r="O48" s="815" t="s">
        <v>291</v>
      </c>
      <c r="P48" s="776"/>
      <c r="Q48" s="816"/>
      <c r="R48" s="773" t="str">
        <f>IF(ISERROR($V48),"",OFFSET('Smelter Look-up'!$C$4,$V48-4,0)&amp;"")</f>
      </c>
      <c r="S48" s="772" t="str">
        <f t="shared" si="5"/>
      </c>
      <c r="T48" s="772" t="str">
        <f>IF(B48="","",IF(ISERROR(MATCH($J48,SorP!$B$1:$B$6226,0)),"",INDIRECT("'SorP'!$A$"&amp;MATCH($S48&amp;$J48,SorP!C:C,0))))</f>
      </c>
      <c r="U48" s="792"/>
      <c r="V48" s="817" t="e">
        <f>IF(C48="",NA(),IF(OR(C48="Smelter not listed",C48="Smelter not yet identified"),MATCH($B48&amp;$D48,'Smelter Look-up'!$J:$J,0),MATCH($B48&amp;$C48,'Smelter Look-up'!$J:$J,0)))</f>
        <v>#N/A</v>
      </c>
      <c r="X48" s="818">
        <f t="shared" si="6"/>
        <v>0</v>
      </c>
      <c r="AB48" s="819" t="str">
        <f t="shared" si="7"/>
      </c>
    </row>
    <row r="49" ht="20" s="818" customFormat="1">
      <c r="A49" s="772" t="s">
        <v>292</v>
      </c>
      <c r="B49" s="773" t="s">
        <v>147</v>
      </c>
      <c r="C49" s="777" t="s">
        <v>293</v>
      </c>
      <c r="D49" s="821"/>
      <c r="E49" s="773" t="s">
        <v>263</v>
      </c>
      <c r="F49" s="773" t="s">
        <v>292</v>
      </c>
      <c r="G49" s="773" t="s">
        <v>158</v>
      </c>
      <c r="H49" s="774"/>
      <c r="I49" s="775" t="str">
        <f>IF(ISERROR($V49),"",OFFSET('Smelter Look-up'!$H$4,$V49-4,0))</f>
      </c>
      <c r="J49" s="775" t="str">
        <f>IF(ISERROR($V49),"",OFFSET('Smelter Look-up'!$I$4,$V49-4,0))</f>
      </c>
      <c r="K49" s="815"/>
      <c r="L49" s="815"/>
      <c r="M49" s="815"/>
      <c r="N49" s="815"/>
      <c r="O49" s="815" t="s">
        <v>294</v>
      </c>
      <c r="P49" s="776"/>
      <c r="Q49" s="816"/>
      <c r="R49" s="773" t="str">
        <f>IF(ISERROR($V49),"",OFFSET('Smelter Look-up'!$C$4,$V49-4,0)&amp;"")</f>
      </c>
      <c r="S49" s="772" t="str">
        <f t="shared" si="5"/>
      </c>
      <c r="T49" s="772" t="str">
        <f>IF(B49="","",IF(ISERROR(MATCH($J49,SorP!$B$1:$B$6226,0)),"",INDIRECT("'SorP'!$A$"&amp;MATCH($S49&amp;$J49,SorP!C:C,0))))</f>
      </c>
      <c r="U49" s="792"/>
      <c r="V49" s="817" t="e">
        <f>IF(C49="",NA(),IF(OR(C49="Smelter not listed",C49="Smelter not yet identified"),MATCH($B49&amp;$D49,'Smelter Look-up'!$J:$J,0),MATCH($B49&amp;$C49,'Smelter Look-up'!$J:$J,0)))</f>
        <v>#N/A</v>
      </c>
      <c r="X49" s="818">
        <f t="shared" si="6"/>
        <v>0</v>
      </c>
      <c r="AB49" s="819" t="str">
        <f t="shared" si="7"/>
      </c>
    </row>
    <row r="50" ht="20" s="818" customFormat="1">
      <c r="A50" s="772" t="s">
        <v>295</v>
      </c>
      <c r="B50" s="773" t="s">
        <v>147</v>
      </c>
      <c r="C50" s="777" t="s">
        <v>296</v>
      </c>
      <c r="D50" s="821"/>
      <c r="E50" s="773" t="s">
        <v>263</v>
      </c>
      <c r="F50" s="773" t="s">
        <v>295</v>
      </c>
      <c r="G50" s="773" t="s">
        <v>158</v>
      </c>
      <c r="H50" s="774"/>
      <c r="I50" s="775" t="str">
        <f>IF(ISERROR($V50),"",OFFSET('Smelter Look-up'!$H$4,$V50-4,0))</f>
      </c>
      <c r="J50" s="775" t="str">
        <f>IF(ISERROR($V50),"",OFFSET('Smelter Look-up'!$I$4,$V50-4,0))</f>
      </c>
      <c r="K50" s="815"/>
      <c r="L50" s="815"/>
      <c r="M50" s="815"/>
      <c r="N50" s="815"/>
      <c r="O50" s="815" t="s">
        <v>297</v>
      </c>
      <c r="P50" s="776"/>
      <c r="Q50" s="816"/>
      <c r="R50" s="773" t="str">
        <f>IF(ISERROR($V50),"",OFFSET('Smelter Look-up'!$C$4,$V50-4,0)&amp;"")</f>
      </c>
      <c r="S50" s="772" t="str">
        <f t="shared" si="5"/>
      </c>
      <c r="T50" s="772" t="str">
        <f>IF(B50="","",IF(ISERROR(MATCH($J50,SorP!$B$1:$B$6226,0)),"",INDIRECT("'SorP'!$A$"&amp;MATCH($S50&amp;$J50,SorP!C:C,0))))</f>
      </c>
      <c r="U50" s="792"/>
      <c r="V50" s="817" t="e">
        <f>IF(C50="",NA(),IF(OR(C50="Smelter not listed",C50="Smelter not yet identified"),MATCH($B50&amp;$D50,'Smelter Look-up'!$J:$J,0),MATCH($B50&amp;$C50,'Smelter Look-up'!$J:$J,0)))</f>
        <v>#N/A</v>
      </c>
      <c r="X50" s="818">
        <f t="shared" si="6"/>
        <v>0</v>
      </c>
      <c r="AB50" s="819" t="str">
        <f t="shared" si="7"/>
      </c>
    </row>
    <row r="51" ht="20" s="818" customFormat="1">
      <c r="A51" s="772" t="s">
        <v>298</v>
      </c>
      <c r="B51" s="773" t="s">
        <v>147</v>
      </c>
      <c r="C51" s="777" t="s">
        <v>299</v>
      </c>
      <c r="D51" s="821"/>
      <c r="E51" s="773" t="s">
        <v>263</v>
      </c>
      <c r="F51" s="773" t="s">
        <v>298</v>
      </c>
      <c r="G51" s="773" t="s">
        <v>158</v>
      </c>
      <c r="H51" s="774"/>
      <c r="I51" s="775" t="str">
        <f>IF(ISERROR($V51),"",OFFSET('Smelter Look-up'!$H$4,$V51-4,0))</f>
      </c>
      <c r="J51" s="775" t="str">
        <f>IF(ISERROR($V51),"",OFFSET('Smelter Look-up'!$I$4,$V51-4,0))</f>
      </c>
      <c r="K51" s="815"/>
      <c r="L51" s="815"/>
      <c r="M51" s="815"/>
      <c r="N51" s="815"/>
      <c r="O51" s="815" t="s">
        <v>300</v>
      </c>
      <c r="P51" s="776"/>
      <c r="Q51" s="816"/>
      <c r="R51" s="773" t="str">
        <f>IF(ISERROR($V51),"",OFFSET('Smelter Look-up'!$C$4,$V51-4,0)&amp;"")</f>
      </c>
      <c r="S51" s="772" t="str">
        <f t="shared" si="5"/>
      </c>
      <c r="T51" s="772" t="str">
        <f>IF(B51="","",IF(ISERROR(MATCH($J51,SorP!$B$1:$B$6226,0)),"",INDIRECT("'SorP'!$A$"&amp;MATCH($S51&amp;$J51,SorP!C:C,0))))</f>
      </c>
      <c r="U51" s="792"/>
      <c r="V51" s="817" t="e">
        <f>IF(C51="",NA(),IF(OR(C51="Smelter not listed",C51="Smelter not yet identified"),MATCH($B51&amp;$D51,'Smelter Look-up'!$J:$J,0),MATCH($B51&amp;$C51,'Smelter Look-up'!$J:$J,0)))</f>
        <v>#N/A</v>
      </c>
      <c r="X51" s="818">
        <f t="shared" si="6"/>
        <v>0</v>
      </c>
      <c r="AB51" s="819" t="str">
        <f t="shared" si="7"/>
      </c>
    </row>
    <row r="52" ht="20" s="818" customFormat="1">
      <c r="A52" s="772" t="s">
        <v>301</v>
      </c>
      <c r="B52" s="773" t="s">
        <v>147</v>
      </c>
      <c r="C52" s="777" t="s">
        <v>302</v>
      </c>
      <c r="D52" s="821"/>
      <c r="E52" s="773" t="s">
        <v>260</v>
      </c>
      <c r="F52" s="773" t="s">
        <v>301</v>
      </c>
      <c r="G52" s="773" t="s">
        <v>158</v>
      </c>
      <c r="H52" s="774"/>
      <c r="I52" s="775" t="str">
        <f>IF(ISERROR($V52),"",OFFSET('Smelter Look-up'!$H$4,$V52-4,0))</f>
      </c>
      <c r="J52" s="775" t="str">
        <f>IF(ISERROR($V52),"",OFFSET('Smelter Look-up'!$I$4,$V52-4,0))</f>
      </c>
      <c r="K52" s="815"/>
      <c r="L52" s="815"/>
      <c r="M52" s="815"/>
      <c r="N52" s="815"/>
      <c r="O52" s="815" t="s">
        <v>303</v>
      </c>
      <c r="P52" s="776"/>
      <c r="Q52" s="816"/>
      <c r="R52" s="773" t="str">
        <f>IF(ISERROR($V52),"",OFFSET('Smelter Look-up'!$C$4,$V52-4,0)&amp;"")</f>
      </c>
      <c r="S52" s="772" t="str">
        <f t="shared" si="5"/>
      </c>
      <c r="T52" s="772" t="str">
        <f>IF(B52="","",IF(ISERROR(MATCH($J52,SorP!$B$1:$B$6226,0)),"",INDIRECT("'SorP'!$A$"&amp;MATCH($S52&amp;$J52,SorP!C:C,0))))</f>
      </c>
      <c r="U52" s="792"/>
      <c r="V52" s="817" t="e">
        <f>IF(C52="",NA(),IF(OR(C52="Smelter not listed",C52="Smelter not yet identified"),MATCH($B52&amp;$D52,'Smelter Look-up'!$J:$J,0),MATCH($B52&amp;$C52,'Smelter Look-up'!$J:$J,0)))</f>
        <v>#N/A</v>
      </c>
      <c r="X52" s="818">
        <f t="shared" si="6"/>
        <v>0</v>
      </c>
      <c r="AB52" s="819" t="str">
        <f t="shared" si="7"/>
      </c>
    </row>
    <row r="53" ht="20" s="818" customFormat="1">
      <c r="A53" s="772" t="s">
        <v>304</v>
      </c>
      <c r="B53" s="773" t="s">
        <v>148</v>
      </c>
      <c r="C53" s="777" t="s">
        <v>305</v>
      </c>
      <c r="D53" s="821"/>
      <c r="E53" s="773" t="s">
        <v>306</v>
      </c>
      <c r="F53" s="773" t="s">
        <v>304</v>
      </c>
      <c r="G53" s="773" t="s">
        <v>158</v>
      </c>
      <c r="H53" s="774"/>
      <c r="I53" s="775" t="str">
        <f>IF(ISERROR($V53),"",OFFSET('Smelter Look-up'!$H$4,$V53-4,0))</f>
      </c>
      <c r="J53" s="775" t="str">
        <f>IF(ISERROR($V53),"",OFFSET('Smelter Look-up'!$I$4,$V53-4,0))</f>
      </c>
      <c r="K53" s="815"/>
      <c r="L53" s="815"/>
      <c r="M53" s="815"/>
      <c r="N53" s="815"/>
      <c r="O53" s="815" t="s">
        <v>173</v>
      </c>
      <c r="P53" s="776"/>
      <c r="Q53" s="816"/>
      <c r="R53" s="773" t="str">
        <f>IF(ISERROR($V53),"",OFFSET('Smelter Look-up'!$C$4,$V53-4,0)&amp;"")</f>
      </c>
      <c r="S53" s="772" t="str">
        <f t="shared" si="5"/>
      </c>
      <c r="T53" s="772" t="str">
        <f>IF(B53="","",IF(ISERROR(MATCH($J53,SorP!$B$1:$B$6226,0)),"",INDIRECT("'SorP'!$A$"&amp;MATCH($S53&amp;$J53,SorP!C:C,0))))</f>
      </c>
      <c r="U53" s="792"/>
      <c r="V53" s="817" t="e">
        <f>IF(C53="",NA(),IF(OR(C53="Smelter not listed",C53="Smelter not yet identified"),MATCH($B53&amp;$D53,'Smelter Look-up'!$J:$J,0),MATCH($B53&amp;$C53,'Smelter Look-up'!$J:$J,0)))</f>
        <v>#N/A</v>
      </c>
      <c r="X53" s="818">
        <f t="shared" si="6"/>
        <v>0</v>
      </c>
      <c r="AB53" s="819" t="str">
        <f t="shared" si="7"/>
      </c>
    </row>
    <row r="54" ht="20" s="818" customFormat="1">
      <c r="A54" s="772" t="s">
        <v>307</v>
      </c>
      <c r="B54" s="773" t="s">
        <v>147</v>
      </c>
      <c r="C54" s="777" t="s">
        <v>308</v>
      </c>
      <c r="D54" s="821"/>
      <c r="E54" s="773" t="s">
        <v>260</v>
      </c>
      <c r="F54" s="773" t="s">
        <v>307</v>
      </c>
      <c r="G54" s="773" t="s">
        <v>158</v>
      </c>
      <c r="H54" s="774"/>
      <c r="I54" s="775" t="str">
        <f>IF(ISERROR($V54),"",OFFSET('Smelter Look-up'!$H$4,$V54-4,0))</f>
      </c>
      <c r="J54" s="775" t="str">
        <f>IF(ISERROR($V54),"",OFFSET('Smelter Look-up'!$I$4,$V54-4,0))</f>
      </c>
      <c r="K54" s="815"/>
      <c r="L54" s="815"/>
      <c r="M54" s="815"/>
      <c r="N54" s="815"/>
      <c r="O54" s="815" t="s">
        <v>309</v>
      </c>
      <c r="P54" s="776"/>
      <c r="Q54" s="816"/>
      <c r="R54" s="773" t="str">
        <f>IF(ISERROR($V54),"",OFFSET('Smelter Look-up'!$C$4,$V54-4,0)&amp;"")</f>
      </c>
      <c r="S54" s="772" t="str">
        <f t="shared" si="5"/>
      </c>
      <c r="T54" s="772" t="str">
        <f>IF(B54="","",IF(ISERROR(MATCH($J54,SorP!$B$1:$B$6226,0)),"",INDIRECT("'SorP'!$A$"&amp;MATCH($S54&amp;$J54,SorP!C:C,0))))</f>
      </c>
      <c r="U54" s="792"/>
      <c r="V54" s="817" t="e">
        <f>IF(C54="",NA(),IF(OR(C54="Smelter not listed",C54="Smelter not yet identified"),MATCH($B54&amp;$D54,'Smelter Look-up'!$J:$J,0),MATCH($B54&amp;$C54,'Smelter Look-up'!$J:$J,0)))</f>
        <v>#N/A</v>
      </c>
      <c r="X54" s="818">
        <f t="shared" si="6"/>
        <v>0</v>
      </c>
      <c r="AB54" s="819" t="str">
        <f t="shared" si="7"/>
      </c>
    </row>
    <row r="55" ht="20" s="818" customFormat="1">
      <c r="A55" s="772" t="s">
        <v>310</v>
      </c>
      <c r="B55" s="773" t="s">
        <v>147</v>
      </c>
      <c r="C55" s="777" t="s">
        <v>311</v>
      </c>
      <c r="D55" s="821"/>
      <c r="E55" s="773" t="s">
        <v>306</v>
      </c>
      <c r="F55" s="773" t="s">
        <v>310</v>
      </c>
      <c r="G55" s="773" t="s">
        <v>158</v>
      </c>
      <c r="H55" s="774"/>
      <c r="I55" s="775" t="str">
        <f>IF(ISERROR($V55),"",OFFSET('Smelter Look-up'!$H$4,$V55-4,0))</f>
      </c>
      <c r="J55" s="775" t="str">
        <f>IF(ISERROR($V55),"",OFFSET('Smelter Look-up'!$I$4,$V55-4,0))</f>
      </c>
      <c r="K55" s="815"/>
      <c r="L55" s="815"/>
      <c r="M55" s="815"/>
      <c r="N55" s="815"/>
      <c r="O55" s="815" t="s">
        <v>312</v>
      </c>
      <c r="P55" s="776"/>
      <c r="Q55" s="816"/>
      <c r="R55" s="773" t="str">
        <f>IF(ISERROR($V55),"",OFFSET('Smelter Look-up'!$C$4,$V55-4,0)&amp;"")</f>
      </c>
      <c r="S55" s="772" t="str">
        <f t="shared" si="5"/>
      </c>
      <c r="T55" s="772" t="str">
        <f>IF(B55="","",IF(ISERROR(MATCH($J55,SorP!$B$1:$B$6226,0)),"",INDIRECT("'SorP'!$A$"&amp;MATCH($S55&amp;$J55,SorP!C:C,0))))</f>
      </c>
      <c r="U55" s="792"/>
      <c r="V55" s="817" t="e">
        <f>IF(C55="",NA(),IF(OR(C55="Smelter not listed",C55="Smelter not yet identified"),MATCH($B55&amp;$D55,'Smelter Look-up'!$J:$J,0),MATCH($B55&amp;$C55,'Smelter Look-up'!$J:$J,0)))</f>
        <v>#N/A</v>
      </c>
      <c r="X55" s="818">
        <f t="shared" si="6"/>
        <v>0</v>
      </c>
      <c r="AB55" s="819" t="str">
        <f t="shared" si="7"/>
      </c>
    </row>
    <row r="56" ht="20" s="818" customFormat="1">
      <c r="A56" s="772" t="s">
        <v>313</v>
      </c>
      <c r="B56" s="773" t="s">
        <v>147</v>
      </c>
      <c r="C56" s="777" t="s">
        <v>314</v>
      </c>
      <c r="D56" s="821"/>
      <c r="E56" s="773" t="s">
        <v>315</v>
      </c>
      <c r="F56" s="773" t="s">
        <v>313</v>
      </c>
      <c r="G56" s="773" t="s">
        <v>158</v>
      </c>
      <c r="H56" s="774"/>
      <c r="I56" s="775" t="str">
        <f>IF(ISERROR($V56),"",OFFSET('Smelter Look-up'!$H$4,$V56-4,0))</f>
      </c>
      <c r="J56" s="775" t="str">
        <f>IF(ISERROR($V56),"",OFFSET('Smelter Look-up'!$I$4,$V56-4,0))</f>
      </c>
      <c r="K56" s="815"/>
      <c r="L56" s="815"/>
      <c r="M56" s="815"/>
      <c r="N56" s="815"/>
      <c r="O56" s="815" t="s">
        <v>316</v>
      </c>
      <c r="P56" s="776"/>
      <c r="Q56" s="816"/>
      <c r="R56" s="773" t="str">
        <f>IF(ISERROR($V56),"",OFFSET('Smelter Look-up'!$C$4,$V56-4,0)&amp;"")</f>
      </c>
      <c r="S56" s="772" t="str">
        <f t="shared" si="5"/>
      </c>
      <c r="T56" s="772" t="str">
        <f>IF(B56="","",IF(ISERROR(MATCH($J56,SorP!$B$1:$B$6226,0)),"",INDIRECT("'SorP'!$A$"&amp;MATCH($S56&amp;$J56,SorP!C:C,0))))</f>
      </c>
      <c r="U56" s="792"/>
      <c r="V56" s="817" t="e">
        <f>IF(C56="",NA(),IF(OR(C56="Smelter not listed",C56="Smelter not yet identified"),MATCH($B56&amp;$D56,'Smelter Look-up'!$J:$J,0),MATCH($B56&amp;$C56,'Smelter Look-up'!$J:$J,0)))</f>
        <v>#N/A</v>
      </c>
      <c r="X56" s="818">
        <f t="shared" si="6"/>
        <v>0</v>
      </c>
      <c r="AB56" s="819" t="str">
        <f t="shared" si="7"/>
      </c>
    </row>
    <row r="57" ht="20" s="818" customFormat="1">
      <c r="A57" s="772" t="s">
        <v>317</v>
      </c>
      <c r="B57" s="773" t="s">
        <v>147</v>
      </c>
      <c r="C57" s="777" t="s">
        <v>318</v>
      </c>
      <c r="D57" s="821"/>
      <c r="E57" s="773" t="s">
        <v>208</v>
      </c>
      <c r="F57" s="773" t="s">
        <v>317</v>
      </c>
      <c r="G57" s="773" t="s">
        <v>158</v>
      </c>
      <c r="H57" s="774"/>
      <c r="I57" s="775" t="str">
        <f>IF(ISERROR($V57),"",OFFSET('Smelter Look-up'!$H$4,$V57-4,0))</f>
      </c>
      <c r="J57" s="775" t="str">
        <f>IF(ISERROR($V57),"",OFFSET('Smelter Look-up'!$I$4,$V57-4,0))</f>
      </c>
      <c r="K57" s="815"/>
      <c r="L57" s="815"/>
      <c r="M57" s="815"/>
      <c r="N57" s="815"/>
      <c r="O57" s="815" t="s">
        <v>319</v>
      </c>
      <c r="P57" s="776"/>
      <c r="Q57" s="816"/>
      <c r="R57" s="773" t="str">
        <f>IF(ISERROR($V57),"",OFFSET('Smelter Look-up'!$C$4,$V57-4,0)&amp;"")</f>
      </c>
      <c r="S57" s="772" t="str">
        <f t="shared" si="5"/>
      </c>
      <c r="T57" s="772" t="str">
        <f>IF(B57="","",IF(ISERROR(MATCH($J57,SorP!$B$1:$B$6226,0)),"",INDIRECT("'SorP'!$A$"&amp;MATCH($S57&amp;$J57,SorP!C:C,0))))</f>
      </c>
      <c r="U57" s="792"/>
      <c r="V57" s="817" t="e">
        <f>IF(C57="",NA(),IF(OR(C57="Smelter not listed",C57="Smelter not yet identified"),MATCH($B57&amp;$D57,'Smelter Look-up'!$J:$J,0),MATCH($B57&amp;$C57,'Smelter Look-up'!$J:$J,0)))</f>
        <v>#N/A</v>
      </c>
      <c r="X57" s="818">
        <f t="shared" si="6"/>
        <v>0</v>
      </c>
      <c r="AB57" s="819" t="str">
        <f t="shared" si="7"/>
      </c>
    </row>
    <row r="58" ht="20" s="818" customFormat="1">
      <c r="A58" s="772" t="s">
        <v>320</v>
      </c>
      <c r="B58" s="773" t="s">
        <v>147</v>
      </c>
      <c r="C58" s="777" t="s">
        <v>321</v>
      </c>
      <c r="D58" s="821"/>
      <c r="E58" s="773" t="s">
        <v>253</v>
      </c>
      <c r="F58" s="773" t="s">
        <v>320</v>
      </c>
      <c r="G58" s="773" t="s">
        <v>158</v>
      </c>
      <c r="H58" s="774"/>
      <c r="I58" s="775" t="str">
        <f>IF(ISERROR($V58),"",OFFSET('Smelter Look-up'!$H$4,$V58-4,0))</f>
      </c>
      <c r="J58" s="775" t="str">
        <f>IF(ISERROR($V58),"",OFFSET('Smelter Look-up'!$I$4,$V58-4,0))</f>
      </c>
      <c r="K58" s="815"/>
      <c r="L58" s="815"/>
      <c r="M58" s="815"/>
      <c r="N58" s="815"/>
      <c r="O58" s="815" t="s">
        <v>322</v>
      </c>
      <c r="P58" s="776"/>
      <c r="Q58" s="816"/>
      <c r="R58" s="773" t="str">
        <f>IF(ISERROR($V58),"",OFFSET('Smelter Look-up'!$C$4,$V58-4,0)&amp;"")</f>
      </c>
      <c r="S58" s="772" t="str">
        <f t="shared" si="5"/>
      </c>
      <c r="T58" s="772" t="str">
        <f>IF(B58="","",IF(ISERROR(MATCH($J58,SorP!$B$1:$B$6226,0)),"",INDIRECT("'SorP'!$A$"&amp;MATCH($S58&amp;$J58,SorP!C:C,0))))</f>
      </c>
      <c r="U58" s="792"/>
      <c r="V58" s="817" t="e">
        <f>IF(C58="",NA(),IF(OR(C58="Smelter not listed",C58="Smelter not yet identified"),MATCH($B58&amp;$D58,'Smelter Look-up'!$J:$J,0),MATCH($B58&amp;$C58,'Smelter Look-up'!$J:$J,0)))</f>
        <v>#N/A</v>
      </c>
      <c r="X58" s="818">
        <f t="shared" si="6"/>
        <v>0</v>
      </c>
      <c r="AB58" s="819" t="str">
        <f t="shared" si="7"/>
      </c>
    </row>
    <row r="59" ht="20" s="818" customFormat="1">
      <c r="A59" s="772" t="s">
        <v>323</v>
      </c>
      <c r="B59" s="773" t="s">
        <v>147</v>
      </c>
      <c r="C59" s="777" t="s">
        <v>324</v>
      </c>
      <c r="D59" s="821"/>
      <c r="E59" s="773" t="s">
        <v>325</v>
      </c>
      <c r="F59" s="773" t="s">
        <v>323</v>
      </c>
      <c r="G59" s="773" t="s">
        <v>158</v>
      </c>
      <c r="H59" s="774"/>
      <c r="I59" s="775" t="str">
        <f>IF(ISERROR($V59),"",OFFSET('Smelter Look-up'!$H$4,$V59-4,0))</f>
      </c>
      <c r="J59" s="775" t="str">
        <f>IF(ISERROR($V59),"",OFFSET('Smelter Look-up'!$I$4,$V59-4,0))</f>
      </c>
      <c r="K59" s="815"/>
      <c r="L59" s="815"/>
      <c r="M59" s="815"/>
      <c r="N59" s="815"/>
      <c r="O59" s="815" t="s">
        <v>326</v>
      </c>
      <c r="P59" s="776"/>
      <c r="Q59" s="816"/>
      <c r="R59" s="773" t="str">
        <f>IF(ISERROR($V59),"",OFFSET('Smelter Look-up'!$C$4,$V59-4,0)&amp;"")</f>
      </c>
      <c r="S59" s="772" t="str">
        <f t="shared" si="5"/>
      </c>
      <c r="T59" s="772" t="str">
        <f>IF(B59="","",IF(ISERROR(MATCH($J59,SorP!$B$1:$B$6226,0)),"",INDIRECT("'SorP'!$A$"&amp;MATCH($S59&amp;$J59,SorP!C:C,0))))</f>
      </c>
      <c r="U59" s="792"/>
      <c r="V59" s="817" t="e">
        <f>IF(C59="",NA(),IF(OR(C59="Smelter not listed",C59="Smelter not yet identified"),MATCH($B59&amp;$D59,'Smelter Look-up'!$J:$J,0),MATCH($B59&amp;$C59,'Smelter Look-up'!$J:$J,0)))</f>
        <v>#N/A</v>
      </c>
      <c r="X59" s="818">
        <f t="shared" si="6"/>
        <v>0</v>
      </c>
      <c r="AB59" s="819" t="str">
        <f t="shared" si="7"/>
      </c>
    </row>
    <row r="60" ht="20" s="818" customFormat="1">
      <c r="A60" s="772" t="s">
        <v>327</v>
      </c>
      <c r="B60" s="773" t="s">
        <v>147</v>
      </c>
      <c r="C60" s="777" t="s">
        <v>328</v>
      </c>
      <c r="D60" s="821"/>
      <c r="E60" s="773" t="s">
        <v>329</v>
      </c>
      <c r="F60" s="773" t="s">
        <v>327</v>
      </c>
      <c r="G60" s="773" t="s">
        <v>158</v>
      </c>
      <c r="H60" s="774"/>
      <c r="I60" s="775" t="str">
        <f>IF(ISERROR($V60),"",OFFSET('Smelter Look-up'!$H$4,$V60-4,0))</f>
      </c>
      <c r="J60" s="775" t="str">
        <f>IF(ISERROR($V60),"",OFFSET('Smelter Look-up'!$I$4,$V60-4,0))</f>
      </c>
      <c r="K60" s="815"/>
      <c r="L60" s="815"/>
      <c r="M60" s="815"/>
      <c r="N60" s="815"/>
      <c r="O60" s="815" t="s">
        <v>330</v>
      </c>
      <c r="P60" s="776"/>
      <c r="Q60" s="816"/>
      <c r="R60" s="773" t="str">
        <f>IF(ISERROR($V60),"",OFFSET('Smelter Look-up'!$C$4,$V60-4,0)&amp;"")</f>
      </c>
      <c r="S60" s="772" t="str">
        <f t="shared" si="5"/>
      </c>
      <c r="T60" s="772" t="str">
        <f>IF(B60="","",IF(ISERROR(MATCH($J60,SorP!$B$1:$B$6226,0)),"",INDIRECT("'SorP'!$A$"&amp;MATCH($S60&amp;$J60,SorP!C:C,0))))</f>
      </c>
      <c r="U60" s="792"/>
      <c r="V60" s="817" t="e">
        <f>IF(C60="",NA(),IF(OR(C60="Smelter not listed",C60="Smelter not yet identified"),MATCH($B60&amp;$D60,'Smelter Look-up'!$J:$J,0),MATCH($B60&amp;$C60,'Smelter Look-up'!$J:$J,0)))</f>
        <v>#N/A</v>
      </c>
      <c r="X60" s="818">
        <f t="shared" si="6"/>
        <v>0</v>
      </c>
      <c r="AB60" s="819" t="str">
        <f t="shared" si="7"/>
      </c>
    </row>
    <row r="61" ht="20" s="818" customFormat="1">
      <c r="A61" s="772" t="s">
        <v>331</v>
      </c>
      <c r="B61" s="773" t="s">
        <v>147</v>
      </c>
      <c r="C61" s="777" t="s">
        <v>332</v>
      </c>
      <c r="D61" s="821"/>
      <c r="E61" s="773" t="s">
        <v>333</v>
      </c>
      <c r="F61" s="773" t="s">
        <v>331</v>
      </c>
      <c r="G61" s="773" t="s">
        <v>158</v>
      </c>
      <c r="H61" s="774"/>
      <c r="I61" s="775" t="str">
        <f>IF(ISERROR($V61),"",OFFSET('Smelter Look-up'!$H$4,$V61-4,0))</f>
      </c>
      <c r="J61" s="775" t="str">
        <f>IF(ISERROR($V61),"",OFFSET('Smelter Look-up'!$I$4,$V61-4,0))</f>
      </c>
      <c r="K61" s="815"/>
      <c r="L61" s="815"/>
      <c r="M61" s="815"/>
      <c r="N61" s="815"/>
      <c r="O61" s="815" t="s">
        <v>334</v>
      </c>
      <c r="P61" s="776"/>
      <c r="Q61" s="816"/>
      <c r="R61" s="773" t="str">
        <f>IF(ISERROR($V61),"",OFFSET('Smelter Look-up'!$C$4,$V61-4,0)&amp;"")</f>
      </c>
      <c r="S61" s="772" t="str">
        <f t="shared" si="5"/>
      </c>
      <c r="T61" s="772" t="str">
        <f>IF(B61="","",IF(ISERROR(MATCH($J61,SorP!$B$1:$B$6226,0)),"",INDIRECT("'SorP'!$A$"&amp;MATCH($S61&amp;$J61,SorP!C:C,0))))</f>
      </c>
      <c r="U61" s="792"/>
      <c r="V61" s="817" t="e">
        <f>IF(C61="",NA(),IF(OR(C61="Smelter not listed",C61="Smelter not yet identified"),MATCH($B61&amp;$D61,'Smelter Look-up'!$J:$J,0),MATCH($B61&amp;$C61,'Smelter Look-up'!$J:$J,0)))</f>
        <v>#N/A</v>
      </c>
      <c r="X61" s="818">
        <f t="shared" si="6"/>
        <v>0</v>
      </c>
      <c r="AB61" s="819" t="str">
        <f t="shared" si="7"/>
      </c>
    </row>
    <row r="62" ht="20" s="818" customFormat="1">
      <c r="A62" s="772" t="s">
        <v>335</v>
      </c>
      <c r="B62" s="773" t="s">
        <v>147</v>
      </c>
      <c r="C62" s="777" t="s">
        <v>336</v>
      </c>
      <c r="D62" s="821"/>
      <c r="E62" s="773" t="s">
        <v>337</v>
      </c>
      <c r="F62" s="773" t="s">
        <v>335</v>
      </c>
      <c r="G62" s="773" t="s">
        <v>158</v>
      </c>
      <c r="H62" s="774"/>
      <c r="I62" s="775" t="str">
        <f>IF(ISERROR($V62),"",OFFSET('Smelter Look-up'!$H$4,$V62-4,0))</f>
      </c>
      <c r="J62" s="775" t="str">
        <f>IF(ISERROR($V62),"",OFFSET('Smelter Look-up'!$I$4,$V62-4,0))</f>
      </c>
      <c r="K62" s="815"/>
      <c r="L62" s="815"/>
      <c r="M62" s="815"/>
      <c r="N62" s="815"/>
      <c r="O62" s="815" t="s">
        <v>338</v>
      </c>
      <c r="P62" s="776"/>
      <c r="Q62" s="816"/>
      <c r="R62" s="773" t="str">
        <f>IF(ISERROR($V62),"",OFFSET('Smelter Look-up'!$C$4,$V62-4,0)&amp;"")</f>
      </c>
      <c r="S62" s="772" t="str">
        <f t="shared" si="5"/>
      </c>
      <c r="T62" s="772" t="str">
        <f>IF(B62="","",IF(ISERROR(MATCH($J62,SorP!$B$1:$B$6226,0)),"",INDIRECT("'SorP'!$A$"&amp;MATCH($S62&amp;$J62,SorP!C:C,0))))</f>
      </c>
      <c r="U62" s="792"/>
      <c r="V62" s="817" t="e">
        <f>IF(C62="",NA(),IF(OR(C62="Smelter not listed",C62="Smelter not yet identified"),MATCH($B62&amp;$D62,'Smelter Look-up'!$J:$J,0),MATCH($B62&amp;$C62,'Smelter Look-up'!$J:$J,0)))</f>
        <v>#N/A</v>
      </c>
      <c r="X62" s="818">
        <f t="shared" si="6"/>
        <v>0</v>
      </c>
      <c r="AB62" s="819" t="str">
        <f t="shared" si="7"/>
      </c>
    </row>
    <row r="63" ht="20" s="818" customFormat="1">
      <c r="A63" s="772" t="s">
        <v>339</v>
      </c>
      <c r="B63" s="773" t="s">
        <v>147</v>
      </c>
      <c r="C63" s="777" t="s">
        <v>340</v>
      </c>
      <c r="D63" s="821"/>
      <c r="E63" s="773" t="s">
        <v>239</v>
      </c>
      <c r="F63" s="773" t="s">
        <v>339</v>
      </c>
      <c r="G63" s="773" t="s">
        <v>158</v>
      </c>
      <c r="H63" s="774"/>
      <c r="I63" s="775" t="str">
        <f>IF(ISERROR($V63),"",OFFSET('Smelter Look-up'!$H$4,$V63-4,0))</f>
      </c>
      <c r="J63" s="775" t="str">
        <f>IF(ISERROR($V63),"",OFFSET('Smelter Look-up'!$I$4,$V63-4,0))</f>
      </c>
      <c r="K63" s="815"/>
      <c r="L63" s="815"/>
      <c r="M63" s="815"/>
      <c r="N63" s="815"/>
      <c r="O63" s="815" t="s">
        <v>341</v>
      </c>
      <c r="P63" s="776"/>
      <c r="Q63" s="816"/>
      <c r="R63" s="773" t="str">
        <f>IF(ISERROR($V63),"",OFFSET('Smelter Look-up'!$C$4,$V63-4,0)&amp;"")</f>
      </c>
      <c r="S63" s="772" t="str">
        <f t="shared" si="5"/>
      </c>
      <c r="T63" s="772" t="str">
        <f>IF(B63="","",IF(ISERROR(MATCH($J63,SorP!$B$1:$B$6226,0)),"",INDIRECT("'SorP'!$A$"&amp;MATCH($S63&amp;$J63,SorP!C:C,0))))</f>
      </c>
      <c r="U63" s="792"/>
      <c r="V63" s="817" t="e">
        <f>IF(C63="",NA(),IF(OR(C63="Smelter not listed",C63="Smelter not yet identified"),MATCH($B63&amp;$D63,'Smelter Look-up'!$J:$J,0),MATCH($B63&amp;$C63,'Smelter Look-up'!$J:$J,0)))</f>
        <v>#N/A</v>
      </c>
      <c r="X63" s="818">
        <f t="shared" si="6"/>
        <v>0</v>
      </c>
      <c r="AB63" s="819" t="str">
        <f t="shared" si="7"/>
      </c>
    </row>
    <row r="64" ht="20" s="818" customFormat="1">
      <c r="A64" s="772" t="s">
        <v>342</v>
      </c>
      <c r="B64" s="773" t="s">
        <v>147</v>
      </c>
      <c r="C64" s="777" t="s">
        <v>343</v>
      </c>
      <c r="D64" s="821"/>
      <c r="E64" s="773" t="s">
        <v>239</v>
      </c>
      <c r="F64" s="773" t="s">
        <v>342</v>
      </c>
      <c r="G64" s="773" t="s">
        <v>158</v>
      </c>
      <c r="H64" s="774"/>
      <c r="I64" s="775" t="str">
        <f>IF(ISERROR($V64),"",OFFSET('Smelter Look-up'!$H$4,$V64-4,0))</f>
      </c>
      <c r="J64" s="775" t="str">
        <f>IF(ISERROR($V64),"",OFFSET('Smelter Look-up'!$I$4,$V64-4,0))</f>
      </c>
      <c r="K64" s="815"/>
      <c r="L64" s="815"/>
      <c r="M64" s="815"/>
      <c r="N64" s="815"/>
      <c r="O64" s="815" t="s">
        <v>344</v>
      </c>
      <c r="P64" s="776"/>
      <c r="Q64" s="816"/>
      <c r="R64" s="773" t="str">
        <f>IF(ISERROR($V64),"",OFFSET('Smelter Look-up'!$C$4,$V64-4,0)&amp;"")</f>
      </c>
      <c r="S64" s="772" t="str">
        <f t="shared" si="5"/>
      </c>
      <c r="T64" s="772" t="str">
        <f>IF(B64="","",IF(ISERROR(MATCH($J64,SorP!$B$1:$B$6226,0)),"",INDIRECT("'SorP'!$A$"&amp;MATCH($S64&amp;$J64,SorP!C:C,0))))</f>
      </c>
      <c r="U64" s="792"/>
      <c r="V64" s="817" t="e">
        <f>IF(C64="",NA(),IF(OR(C64="Smelter not listed",C64="Smelter not yet identified"),MATCH($B64&amp;$D64,'Smelter Look-up'!$J:$J,0),MATCH($B64&amp;$C64,'Smelter Look-up'!$J:$J,0)))</f>
        <v>#N/A</v>
      </c>
      <c r="X64" s="818">
        <f t="shared" si="6"/>
        <v>0</v>
      </c>
      <c r="AB64" s="819" t="str">
        <f t="shared" si="7"/>
      </c>
    </row>
    <row r="65" ht="20" s="818" customFormat="1">
      <c r="A65" s="772" t="s">
        <v>345</v>
      </c>
      <c r="B65" s="773" t="s">
        <v>147</v>
      </c>
      <c r="C65" s="777" t="s">
        <v>346</v>
      </c>
      <c r="D65" s="821"/>
      <c r="E65" s="773" t="s">
        <v>225</v>
      </c>
      <c r="F65" s="773" t="s">
        <v>345</v>
      </c>
      <c r="G65" s="773" t="s">
        <v>158</v>
      </c>
      <c r="H65" s="774"/>
      <c r="I65" s="775" t="str">
        <f>IF(ISERROR($V65),"",OFFSET('Smelter Look-up'!$H$4,$V65-4,0))</f>
      </c>
      <c r="J65" s="775" t="str">
        <f>IF(ISERROR($V65),"",OFFSET('Smelter Look-up'!$I$4,$V65-4,0))</f>
      </c>
      <c r="K65" s="815"/>
      <c r="L65" s="815"/>
      <c r="M65" s="815"/>
      <c r="N65" s="815"/>
      <c r="O65" s="815" t="s">
        <v>347</v>
      </c>
      <c r="P65" s="776"/>
      <c r="Q65" s="816"/>
      <c r="R65" s="773" t="str">
        <f>IF(ISERROR($V65),"",OFFSET('Smelter Look-up'!$C$4,$V65-4,0)&amp;"")</f>
      </c>
      <c r="S65" s="772" t="str">
        <f t="shared" si="5"/>
      </c>
      <c r="T65" s="772" t="str">
        <f>IF(B65="","",IF(ISERROR(MATCH($J65,SorP!$B$1:$B$6226,0)),"",INDIRECT("'SorP'!$A$"&amp;MATCH($S65&amp;$J65,SorP!C:C,0))))</f>
      </c>
      <c r="U65" s="792"/>
      <c r="V65" s="817" t="e">
        <f>IF(C65="",NA(),IF(OR(C65="Smelter not listed",C65="Smelter not yet identified"),MATCH($B65&amp;$D65,'Smelter Look-up'!$J:$J,0),MATCH($B65&amp;$C65,'Smelter Look-up'!$J:$J,0)))</f>
        <v>#N/A</v>
      </c>
      <c r="X65" s="818">
        <f t="shared" si="6"/>
        <v>0</v>
      </c>
      <c r="AB65" s="819" t="str">
        <f t="shared" si="7"/>
      </c>
    </row>
    <row r="66" ht="20" s="818" customFormat="1">
      <c r="A66" s="772" t="s">
        <v>348</v>
      </c>
      <c r="B66" s="773" t="s">
        <v>147</v>
      </c>
      <c r="C66" s="777" t="s">
        <v>349</v>
      </c>
      <c r="D66" s="821"/>
      <c r="E66" s="773" t="s">
        <v>225</v>
      </c>
      <c r="F66" s="773" t="s">
        <v>348</v>
      </c>
      <c r="G66" s="773" t="s">
        <v>158</v>
      </c>
      <c r="H66" s="774"/>
      <c r="I66" s="775" t="str">
        <f>IF(ISERROR($V66),"",OFFSET('Smelter Look-up'!$H$4,$V66-4,0))</f>
      </c>
      <c r="J66" s="775" t="str">
        <f>IF(ISERROR($V66),"",OFFSET('Smelter Look-up'!$I$4,$V66-4,0))</f>
      </c>
      <c r="K66" s="815"/>
      <c r="L66" s="815"/>
      <c r="M66" s="815"/>
      <c r="N66" s="815"/>
      <c r="O66" s="815" t="s">
        <v>350</v>
      </c>
      <c r="P66" s="776"/>
      <c r="Q66" s="816"/>
      <c r="R66" s="773" t="str">
        <f>IF(ISERROR($V66),"",OFFSET('Smelter Look-up'!$C$4,$V66-4,0)&amp;"")</f>
      </c>
      <c r="S66" s="772" t="str">
        <f t="shared" si="5"/>
      </c>
      <c r="T66" s="772" t="str">
        <f>IF(B66="","",IF(ISERROR(MATCH($J66,SorP!$B$1:$B$6226,0)),"",INDIRECT("'SorP'!$A$"&amp;MATCH($S66&amp;$J66,SorP!C:C,0))))</f>
      </c>
      <c r="U66" s="792"/>
      <c r="V66" s="817" t="e">
        <f>IF(C66="",NA(),IF(OR(C66="Smelter not listed",C66="Smelter not yet identified"),MATCH($B66&amp;$D66,'Smelter Look-up'!$J:$J,0),MATCH($B66&amp;$C66,'Smelter Look-up'!$J:$J,0)))</f>
        <v>#N/A</v>
      </c>
      <c r="X66" s="818">
        <f t="shared" si="6"/>
        <v>0</v>
      </c>
      <c r="AB66" s="819" t="str">
        <f t="shared" si="7"/>
      </c>
    </row>
    <row r="67" ht="20" s="818" customFormat="1">
      <c r="A67" s="772" t="s">
        <v>351</v>
      </c>
      <c r="B67" s="773" t="s">
        <v>147</v>
      </c>
      <c r="C67" s="777" t="s">
        <v>352</v>
      </c>
      <c r="D67" s="821"/>
      <c r="E67" s="773" t="s">
        <v>353</v>
      </c>
      <c r="F67" s="773" t="s">
        <v>351</v>
      </c>
      <c r="G67" s="773" t="s">
        <v>158</v>
      </c>
      <c r="H67" s="774"/>
      <c r="I67" s="775" t="str">
        <f>IF(ISERROR($V67),"",OFFSET('Smelter Look-up'!$H$4,$V67-4,0))</f>
      </c>
      <c r="J67" s="775" t="str">
        <f>IF(ISERROR($V67),"",OFFSET('Smelter Look-up'!$I$4,$V67-4,0))</f>
      </c>
      <c r="K67" s="815"/>
      <c r="L67" s="815"/>
      <c r="M67" s="815"/>
      <c r="N67" s="815"/>
      <c r="O67" s="815" t="s">
        <v>354</v>
      </c>
      <c r="P67" s="776"/>
      <c r="Q67" s="816"/>
      <c r="R67" s="773" t="str">
        <f>IF(ISERROR($V67),"",OFFSET('Smelter Look-up'!$C$4,$V67-4,0)&amp;"")</f>
      </c>
      <c r="S67" s="772" t="str">
        <f t="shared" si="5"/>
      </c>
      <c r="T67" s="772" t="str">
        <f>IF(B67="","",IF(ISERROR(MATCH($J67,SorP!$B$1:$B$6226,0)),"",INDIRECT("'SorP'!$A$"&amp;MATCH($S67&amp;$J67,SorP!C:C,0))))</f>
      </c>
      <c r="U67" s="792"/>
      <c r="V67" s="817" t="e">
        <f>IF(C67="",NA(),IF(OR(C67="Smelter not listed",C67="Smelter not yet identified"),MATCH($B67&amp;$D67,'Smelter Look-up'!$J:$J,0),MATCH($B67&amp;$C67,'Smelter Look-up'!$J:$J,0)))</f>
        <v>#N/A</v>
      </c>
      <c r="X67" s="818">
        <f t="shared" si="6"/>
        <v>0</v>
      </c>
      <c r="AB67" s="819" t="str">
        <f t="shared" si="7"/>
      </c>
    </row>
    <row r="68" ht="20" s="818" customFormat="1">
      <c r="A68" s="772" t="s">
        <v>355</v>
      </c>
      <c r="B68" s="773" t="s">
        <v>147</v>
      </c>
      <c r="C68" s="777" t="s">
        <v>356</v>
      </c>
      <c r="D68" s="821"/>
      <c r="E68" s="773" t="s">
        <v>353</v>
      </c>
      <c r="F68" s="773" t="s">
        <v>355</v>
      </c>
      <c r="G68" s="773" t="s">
        <v>158</v>
      </c>
      <c r="H68" s="774"/>
      <c r="I68" s="775" t="str">
        <f>IF(ISERROR($V68),"",OFFSET('Smelter Look-up'!$H$4,$V68-4,0))</f>
      </c>
      <c r="J68" s="775" t="str">
        <f>IF(ISERROR($V68),"",OFFSET('Smelter Look-up'!$I$4,$V68-4,0))</f>
      </c>
      <c r="K68" s="815"/>
      <c r="L68" s="815"/>
      <c r="M68" s="815"/>
      <c r="N68" s="815"/>
      <c r="O68" s="815" t="s">
        <v>354</v>
      </c>
      <c r="P68" s="776"/>
      <c r="Q68" s="816"/>
      <c r="R68" s="773" t="str">
        <f>IF(ISERROR($V68),"",OFFSET('Smelter Look-up'!$C$4,$V68-4,0)&amp;"")</f>
      </c>
      <c r="S68" s="772" t="str">
        <f t="shared" si="5"/>
      </c>
      <c r="T68" s="772" t="str">
        <f>IF(B68="","",IF(ISERROR(MATCH($J68,SorP!$B$1:$B$6226,0)),"",INDIRECT("'SorP'!$A$"&amp;MATCH($S68&amp;$J68,SorP!C:C,0))))</f>
      </c>
      <c r="U68" s="792"/>
      <c r="V68" s="817" t="e">
        <f>IF(C68="",NA(),IF(OR(C68="Smelter not listed",C68="Smelter not yet identified"),MATCH($B68&amp;$D68,'Smelter Look-up'!$J:$J,0),MATCH($B68&amp;$C68,'Smelter Look-up'!$J:$J,0)))</f>
        <v>#N/A</v>
      </c>
      <c r="X68" s="818">
        <f t="shared" si="6"/>
        <v>0</v>
      </c>
      <c r="AB68" s="819" t="str">
        <f t="shared" si="7"/>
      </c>
    </row>
    <row r="69" ht="20" s="818" customFormat="1">
      <c r="A69" s="772" t="s">
        <v>357</v>
      </c>
      <c r="B69" s="773" t="s">
        <v>148</v>
      </c>
      <c r="C69" s="777" t="s">
        <v>358</v>
      </c>
      <c r="D69" s="821"/>
      <c r="E69" s="773" t="s">
        <v>253</v>
      </c>
      <c r="F69" s="773" t="s">
        <v>357</v>
      </c>
      <c r="G69" s="773" t="s">
        <v>158</v>
      </c>
      <c r="H69" s="774"/>
      <c r="I69" s="775" t="str">
        <f>IF(ISERROR($V69),"",OFFSET('Smelter Look-up'!$H$4,$V69-4,0))</f>
      </c>
      <c r="J69" s="775" t="str">
        <f>IF(ISERROR($V69),"",OFFSET('Smelter Look-up'!$I$4,$V69-4,0))</f>
      </c>
      <c r="K69" s="815"/>
      <c r="L69" s="815"/>
      <c r="M69" s="815"/>
      <c r="N69" s="815"/>
      <c r="O69" s="815" t="s">
        <v>173</v>
      </c>
      <c r="P69" s="776"/>
      <c r="Q69" s="816"/>
      <c r="R69" s="773" t="str">
        <f>IF(ISERROR($V69),"",OFFSET('Smelter Look-up'!$C$4,$V69-4,0)&amp;"")</f>
      </c>
      <c r="S69" s="772" t="str">
        <f>IF(B69="","",IF(ISERROR(MATCH($E69,CL,0)),"Unknown",INDIRECT("'C'!$A$"&amp;MATCH($E69,CL,0)+1)))</f>
      </c>
      <c r="T69" s="772" t="str">
        <f>IF(B69="","",IF(ISERROR(MATCH($J69,SorP!$B$1:$B$6226,0)),"",INDIRECT("'SorP'!$A$"&amp;MATCH($S69&amp;$J69,SorP!C:C,0))))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 s="818" customFormat="1">
      <c r="A70" s="772" t="s">
        <v>359</v>
      </c>
      <c r="B70" s="773" t="s">
        <v>148</v>
      </c>
      <c r="C70" s="777" t="s">
        <v>360</v>
      </c>
      <c r="D70" s="821"/>
      <c r="E70" s="773" t="s">
        <v>168</v>
      </c>
      <c r="F70" s="773" t="s">
        <v>359</v>
      </c>
      <c r="G70" s="773" t="s">
        <v>158</v>
      </c>
      <c r="H70" s="774"/>
      <c r="I70" s="775" t="str">
        <f>IF(ISERROR($V70),"",OFFSET('Smelter Look-up'!$H$4,$V70-4,0))</f>
      </c>
      <c r="J70" s="775" t="str">
        <f>IF(ISERROR($V70),"",OFFSET('Smelter Look-up'!$I$4,$V70-4,0))</f>
      </c>
      <c r="K70" s="815"/>
      <c r="L70" s="815"/>
      <c r="M70" s="815"/>
      <c r="N70" s="815"/>
      <c r="O70" s="815" t="s">
        <v>173</v>
      </c>
      <c r="P70" s="776"/>
      <c r="Q70" s="816"/>
      <c r="R70" s="773" t="str">
        <f>IF(ISERROR($V70),"",OFFSET('Smelter Look-up'!$C$4,$V70-4,0)&amp;"")</f>
      </c>
      <c r="S70" s="772" t="str">
        <f ref="S70:S101" t="shared" si="11">IF(B70="","",IF(ISERROR(MATCH($E70,CL,0)),"Unknown",INDIRECT("'C'!$A$"&amp;MATCH($E70,CL,0)+1)))</f>
      </c>
      <c r="T70" s="772" t="str">
        <f>IF(B70="","",IF(ISERROR(MATCH($J70,SorP!$B$1:$B$6226,0)),"",INDIRECT("'SorP'!$A$"&amp;MATCH($S70&amp;$J70,SorP!C:C,0))))</f>
      </c>
      <c r="U70" s="792"/>
      <c r="V70" s="817" t="e">
        <f>IF(C70="",NA(),IF(OR(C70="Smelter not listed",C70="Smelter not yet identified"),MATCH($B70&amp;$D70,'Smelter Look-up'!$J:$J,0),MATCH($B70&amp;$C70,'Smelter Look-up'!$J:$J,0)))</f>
        <v>#N/A</v>
      </c>
      <c r="X70" s="818">
        <f ref="X70:X101" t="shared" si="12">IF(AND(C70="Smelter not listed",OR(LEN(D70)=0,LEN(E70)=0)),1,0)</f>
        <v>0</v>
      </c>
      <c r="AB70" s="819" t="str">
        <f ref="AB70:AB101" t="shared" si="13">B70&amp;C70</f>
      </c>
    </row>
    <row r="71" ht="20" s="818" customFormat="1">
      <c r="A71" s="772" t="s">
        <v>361</v>
      </c>
      <c r="B71" s="773" t="s">
        <v>147</v>
      </c>
      <c r="C71" s="777" t="s">
        <v>362</v>
      </c>
      <c r="D71" s="821"/>
      <c r="E71" s="773" t="s">
        <v>363</v>
      </c>
      <c r="F71" s="773" t="s">
        <v>361</v>
      </c>
      <c r="G71" s="773" t="s">
        <v>158</v>
      </c>
      <c r="H71" s="774"/>
      <c r="I71" s="775" t="str">
        <f>IF(ISERROR($V71),"",OFFSET('Smelter Look-up'!$H$4,$V71-4,0))</f>
      </c>
      <c r="J71" s="775" t="str">
        <f>IF(ISERROR($V71),"",OFFSET('Smelter Look-up'!$I$4,$V71-4,0))</f>
      </c>
      <c r="K71" s="815"/>
      <c r="L71" s="815"/>
      <c r="M71" s="815"/>
      <c r="N71" s="815"/>
      <c r="O71" s="815" t="s">
        <v>243</v>
      </c>
      <c r="P71" s="776"/>
      <c r="Q71" s="816"/>
      <c r="R71" s="773" t="str">
        <f>IF(ISERROR($V71),"",OFFSET('Smelter Look-up'!$C$4,$V71-4,0)&amp;"")</f>
      </c>
      <c r="S71" s="772" t="str">
        <f t="shared" si="11"/>
      </c>
      <c r="T71" s="772" t="str">
        <f>IF(B71="","",IF(ISERROR(MATCH($J71,SorP!$B$1:$B$6226,0)),"",INDIRECT("'SorP'!$A$"&amp;MATCH($S71&amp;$J71,SorP!C:C,0))))</f>
      </c>
      <c r="U71" s="792"/>
      <c r="V71" s="817" t="e">
        <f>IF(C71="",NA(),IF(OR(C71="Smelter not listed",C71="Smelter not yet identified"),MATCH($B71&amp;$D71,'Smelter Look-up'!$J:$J,0),MATCH($B71&amp;$C71,'Smelter Look-up'!$J:$J,0)))</f>
        <v>#N/A</v>
      </c>
      <c r="X71" s="818">
        <f t="shared" si="12"/>
        <v>0</v>
      </c>
      <c r="AB71" s="819" t="str">
        <f t="shared" si="13"/>
      </c>
    </row>
    <row r="72" ht="20" s="818" customFormat="1">
      <c r="A72" s="772" t="s">
        <v>364</v>
      </c>
      <c r="B72" s="773" t="s">
        <v>147</v>
      </c>
      <c r="C72" s="777" t="s">
        <v>365</v>
      </c>
      <c r="D72" s="821"/>
      <c r="E72" s="773" t="s">
        <v>353</v>
      </c>
      <c r="F72" s="773" t="s">
        <v>364</v>
      </c>
      <c r="G72" s="773" t="s">
        <v>158</v>
      </c>
      <c r="H72" s="774"/>
      <c r="I72" s="775" t="str">
        <f>IF(ISERROR($V72),"",OFFSET('Smelter Look-up'!$H$4,$V72-4,0))</f>
      </c>
      <c r="J72" s="775" t="str">
        <f>IF(ISERROR($V72),"",OFFSET('Smelter Look-up'!$I$4,$V72-4,0))</f>
      </c>
      <c r="K72" s="815"/>
      <c r="L72" s="815"/>
      <c r="M72" s="815"/>
      <c r="N72" s="815"/>
      <c r="O72" s="815" t="s">
        <v>354</v>
      </c>
      <c r="P72" s="776"/>
      <c r="Q72" s="816"/>
      <c r="R72" s="773" t="str">
        <f>IF(ISERROR($V72),"",OFFSET('Smelter Look-up'!$C$4,$V72-4,0)&amp;"")</f>
      </c>
      <c r="S72" s="772" t="str">
        <f t="shared" si="11"/>
      </c>
      <c r="T72" s="772" t="str">
        <f>IF(B72="","",IF(ISERROR(MATCH($J72,SorP!$B$1:$B$6226,0)),"",INDIRECT("'SorP'!$A$"&amp;MATCH($S72&amp;$J72,SorP!C:C,0))))</f>
      </c>
      <c r="U72" s="792"/>
      <c r="V72" s="817" t="e">
        <f>IF(C72="",NA(),IF(OR(C72="Smelter not listed",C72="Smelter not yet identified"),MATCH($B72&amp;$D72,'Smelter Look-up'!$J:$J,0),MATCH($B72&amp;$C72,'Smelter Look-up'!$J:$J,0)))</f>
        <v>#N/A</v>
      </c>
      <c r="X72" s="818">
        <f t="shared" si="12"/>
        <v>0</v>
      </c>
      <c r="AB72" s="819" t="str">
        <f t="shared" si="13"/>
      </c>
    </row>
    <row r="73" ht="20" s="818" customFormat="1">
      <c r="A73" s="772" t="s">
        <v>366</v>
      </c>
      <c r="B73" s="773" t="s">
        <v>147</v>
      </c>
      <c r="C73" s="777" t="s">
        <v>367</v>
      </c>
      <c r="D73" s="821"/>
      <c r="E73" s="773" t="s">
        <v>353</v>
      </c>
      <c r="F73" s="773" t="s">
        <v>366</v>
      </c>
      <c r="G73" s="773" t="s">
        <v>158</v>
      </c>
      <c r="H73" s="774"/>
      <c r="I73" s="775" t="str">
        <f>IF(ISERROR($V73),"",OFFSET('Smelter Look-up'!$H$4,$V73-4,0))</f>
      </c>
      <c r="J73" s="775" t="str">
        <f>IF(ISERROR($V73),"",OFFSET('Smelter Look-up'!$I$4,$V73-4,0))</f>
      </c>
      <c r="K73" s="815"/>
      <c r="L73" s="815"/>
      <c r="M73" s="815"/>
      <c r="N73" s="815"/>
      <c r="O73" s="815" t="s">
        <v>354</v>
      </c>
      <c r="P73" s="776"/>
      <c r="Q73" s="816"/>
      <c r="R73" s="773" t="str">
        <f>IF(ISERROR($V73),"",OFFSET('Smelter Look-up'!$C$4,$V73-4,0)&amp;"")</f>
      </c>
      <c r="S73" s="772" t="str">
        <f t="shared" si="11"/>
      </c>
      <c r="T73" s="772" t="str">
        <f>IF(B73="","",IF(ISERROR(MATCH($J73,SorP!$B$1:$B$6226,0)),"",INDIRECT("'SorP'!$A$"&amp;MATCH($S73&amp;$J73,SorP!C:C,0))))</f>
      </c>
      <c r="U73" s="792"/>
      <c r="V73" s="817" t="e">
        <f>IF(C73="",NA(),IF(OR(C73="Smelter not listed",C73="Smelter not yet identified"),MATCH($B73&amp;$D73,'Smelter Look-up'!$J:$J,0),MATCH($B73&amp;$C73,'Smelter Look-up'!$J:$J,0)))</f>
        <v>#N/A</v>
      </c>
      <c r="X73" s="818">
        <f t="shared" si="12"/>
        <v>0</v>
      </c>
      <c r="AB73" s="819" t="str">
        <f t="shared" si="13"/>
      </c>
    </row>
    <row r="74" ht="20" s="818" customFormat="1">
      <c r="A74" s="772" t="s">
        <v>368</v>
      </c>
      <c r="B74" s="773" t="s">
        <v>147</v>
      </c>
      <c r="C74" s="777" t="s">
        <v>369</v>
      </c>
      <c r="D74" s="821"/>
      <c r="E74" s="773" t="s">
        <v>353</v>
      </c>
      <c r="F74" s="773" t="s">
        <v>368</v>
      </c>
      <c r="G74" s="773" t="s">
        <v>158</v>
      </c>
      <c r="H74" s="774"/>
      <c r="I74" s="775" t="str">
        <f>IF(ISERROR($V74),"",OFFSET('Smelter Look-up'!$H$4,$V74-4,0))</f>
      </c>
      <c r="J74" s="775" t="str">
        <f>IF(ISERROR($V74),"",OFFSET('Smelter Look-up'!$I$4,$V74-4,0))</f>
      </c>
      <c r="K74" s="815"/>
      <c r="L74" s="815"/>
      <c r="M74" s="815"/>
      <c r="N74" s="815"/>
      <c r="O74" s="815" t="s">
        <v>354</v>
      </c>
      <c r="P74" s="776"/>
      <c r="Q74" s="816"/>
      <c r="R74" s="773" t="str">
        <f>IF(ISERROR($V74),"",OFFSET('Smelter Look-up'!$C$4,$V74-4,0)&amp;"")</f>
      </c>
      <c r="S74" s="772" t="str">
        <f t="shared" si="11"/>
      </c>
      <c r="T74" s="772" t="str">
        <f>IF(B74="","",IF(ISERROR(MATCH($J74,SorP!$B$1:$B$6226,0)),"",INDIRECT("'SorP'!$A$"&amp;MATCH($S74&amp;$J74,SorP!C:C,0))))</f>
      </c>
      <c r="U74" s="792"/>
      <c r="V74" s="817" t="e">
        <f>IF(C74="",NA(),IF(OR(C74="Smelter not listed",C74="Smelter not yet identified"),MATCH($B74&amp;$D74,'Smelter Look-up'!$J:$J,0),MATCH($B74&amp;$C74,'Smelter Look-up'!$J:$J,0)))</f>
        <v>#N/A</v>
      </c>
      <c r="X74" s="818">
        <f t="shared" si="12"/>
        <v>0</v>
      </c>
      <c r="AB74" s="819" t="str">
        <f t="shared" si="13"/>
      </c>
    </row>
    <row r="75" ht="20" s="818" customFormat="1">
      <c r="A75" s="772" t="s">
        <v>370</v>
      </c>
      <c r="B75" s="773" t="s">
        <v>147</v>
      </c>
      <c r="C75" s="777" t="s">
        <v>371</v>
      </c>
      <c r="D75" s="821"/>
      <c r="E75" s="773" t="s">
        <v>353</v>
      </c>
      <c r="F75" s="773" t="s">
        <v>370</v>
      </c>
      <c r="G75" s="773" t="s">
        <v>158</v>
      </c>
      <c r="H75" s="774"/>
      <c r="I75" s="775" t="str">
        <f>IF(ISERROR($V75),"",OFFSET('Smelter Look-up'!$H$4,$V75-4,0))</f>
      </c>
      <c r="J75" s="775" t="str">
        <f>IF(ISERROR($V75),"",OFFSET('Smelter Look-up'!$I$4,$V75-4,0))</f>
      </c>
      <c r="K75" s="815"/>
      <c r="L75" s="815"/>
      <c r="M75" s="815"/>
      <c r="N75" s="815"/>
      <c r="O75" s="815" t="s">
        <v>354</v>
      </c>
      <c r="P75" s="776"/>
      <c r="Q75" s="816"/>
      <c r="R75" s="773" t="str">
        <f>IF(ISERROR($V75),"",OFFSET('Smelter Look-up'!$C$4,$V75-4,0)&amp;"")</f>
      </c>
      <c r="S75" s="772" t="str">
        <f t="shared" si="11"/>
      </c>
      <c r="T75" s="772" t="str">
        <f>IF(B75="","",IF(ISERROR(MATCH($J75,SorP!$B$1:$B$6226,0)),"",INDIRECT("'SorP'!$A$"&amp;MATCH($S75&amp;$J75,SorP!C:C,0))))</f>
      </c>
      <c r="U75" s="792"/>
      <c r="V75" s="817" t="e">
        <f>IF(C75="",NA(),IF(OR(C75="Smelter not listed",C75="Smelter not yet identified"),MATCH($B75&amp;$D75,'Smelter Look-up'!$J:$J,0),MATCH($B75&amp;$C75,'Smelter Look-up'!$J:$J,0)))</f>
        <v>#N/A</v>
      </c>
      <c r="X75" s="818">
        <f t="shared" si="12"/>
        <v>0</v>
      </c>
      <c r="AB75" s="819" t="str">
        <f t="shared" si="13"/>
      </c>
    </row>
    <row r="76" ht="20" s="818" customFormat="1">
      <c r="A76" s="772" t="s">
        <v>372</v>
      </c>
      <c r="B76" s="773" t="s">
        <v>147</v>
      </c>
      <c r="C76" s="777" t="s">
        <v>373</v>
      </c>
      <c r="D76" s="821"/>
      <c r="E76" s="773" t="s">
        <v>353</v>
      </c>
      <c r="F76" s="773" t="s">
        <v>372</v>
      </c>
      <c r="G76" s="773" t="s">
        <v>158</v>
      </c>
      <c r="H76" s="774"/>
      <c r="I76" s="775" t="str">
        <f>IF(ISERROR($V76),"",OFFSET('Smelter Look-up'!$H$4,$V76-4,0))</f>
      </c>
      <c r="J76" s="775" t="str">
        <f>IF(ISERROR($V76),"",OFFSET('Smelter Look-up'!$I$4,$V76-4,0))</f>
      </c>
      <c r="K76" s="815"/>
      <c r="L76" s="815"/>
      <c r="M76" s="815"/>
      <c r="N76" s="815"/>
      <c r="O76" s="815" t="s">
        <v>374</v>
      </c>
      <c r="P76" s="776"/>
      <c r="Q76" s="816"/>
      <c r="R76" s="773" t="str">
        <f>IF(ISERROR($V76),"",OFFSET('Smelter Look-up'!$C$4,$V76-4,0)&amp;"")</f>
      </c>
      <c r="S76" s="772" t="str">
        <f t="shared" si="11"/>
      </c>
      <c r="T76" s="772" t="str">
        <f>IF(B76="","",IF(ISERROR(MATCH($J76,SorP!$B$1:$B$6226,0)),"",INDIRECT("'SorP'!$A$"&amp;MATCH($S76&amp;$J76,SorP!C:C,0))))</f>
      </c>
      <c r="U76" s="792"/>
      <c r="V76" s="817" t="e">
        <f>IF(C76="",NA(),IF(OR(C76="Smelter not listed",C76="Smelter not yet identified"),MATCH($B76&amp;$D76,'Smelter Look-up'!$J:$J,0),MATCH($B76&amp;$C76,'Smelter Look-up'!$J:$J,0)))</f>
        <v>#N/A</v>
      </c>
      <c r="X76" s="818">
        <f t="shared" si="12"/>
        <v>0</v>
      </c>
      <c r="AB76" s="819" t="str">
        <f t="shared" si="13"/>
      </c>
    </row>
    <row r="77" ht="20" s="818" customFormat="1">
      <c r="A77" s="772" t="s">
        <v>375</v>
      </c>
      <c r="B77" s="773" t="s">
        <v>147</v>
      </c>
      <c r="C77" s="777" t="s">
        <v>376</v>
      </c>
      <c r="D77" s="821"/>
      <c r="E77" s="773" t="s">
        <v>353</v>
      </c>
      <c r="F77" s="773" t="s">
        <v>375</v>
      </c>
      <c r="G77" s="773" t="s">
        <v>158</v>
      </c>
      <c r="H77" s="774"/>
      <c r="I77" s="775" t="str">
        <f>IF(ISERROR($V77),"",OFFSET('Smelter Look-up'!$H$4,$V77-4,0))</f>
      </c>
      <c r="J77" s="775" t="str">
        <f>IF(ISERROR($V77),"",OFFSET('Smelter Look-up'!$I$4,$V77-4,0))</f>
      </c>
      <c r="K77" s="815"/>
      <c r="L77" s="815"/>
      <c r="M77" s="815"/>
      <c r="N77" s="815"/>
      <c r="O77" s="815" t="s">
        <v>377</v>
      </c>
      <c r="P77" s="776"/>
      <c r="Q77" s="816"/>
      <c r="R77" s="773" t="str">
        <f>IF(ISERROR($V77),"",OFFSET('Smelter Look-up'!$C$4,$V77-4,0)&amp;"")</f>
      </c>
      <c r="S77" s="772" t="str">
        <f t="shared" si="11"/>
      </c>
      <c r="T77" s="772" t="str">
        <f>IF(B77="","",IF(ISERROR(MATCH($J77,SorP!$B$1:$B$6226,0)),"",INDIRECT("'SorP'!$A$"&amp;MATCH($S77&amp;$J77,SorP!C:C,0))))</f>
      </c>
      <c r="U77" s="792"/>
      <c r="V77" s="817" t="e">
        <f>IF(C77="",NA(),IF(OR(C77="Smelter not listed",C77="Smelter not yet identified"),MATCH($B77&amp;$D77,'Smelter Look-up'!$J:$J,0),MATCH($B77&amp;$C77,'Smelter Look-up'!$J:$J,0)))</f>
        <v>#N/A</v>
      </c>
      <c r="X77" s="818">
        <f t="shared" si="12"/>
        <v>0</v>
      </c>
      <c r="AB77" s="819" t="str">
        <f t="shared" si="13"/>
      </c>
    </row>
    <row r="78" ht="20" s="818" customFormat="1">
      <c r="A78" s="772" t="s">
        <v>378</v>
      </c>
      <c r="B78" s="773" t="s">
        <v>147</v>
      </c>
      <c r="C78" s="777" t="s">
        <v>379</v>
      </c>
      <c r="D78" s="821"/>
      <c r="E78" s="773" t="s">
        <v>353</v>
      </c>
      <c r="F78" s="773" t="s">
        <v>378</v>
      </c>
      <c r="G78" s="773" t="s">
        <v>158</v>
      </c>
      <c r="H78" s="774"/>
      <c r="I78" s="775" t="str">
        <f>IF(ISERROR($V78),"",OFFSET('Smelter Look-up'!$H$4,$V78-4,0))</f>
      </c>
      <c r="J78" s="775" t="str">
        <f>IF(ISERROR($V78),"",OFFSET('Smelter Look-up'!$I$4,$V78-4,0))</f>
      </c>
      <c r="K78" s="815"/>
      <c r="L78" s="815"/>
      <c r="M78" s="815"/>
      <c r="N78" s="815"/>
      <c r="O78" s="815" t="s">
        <v>354</v>
      </c>
      <c r="P78" s="776"/>
      <c r="Q78" s="816"/>
      <c r="R78" s="773" t="str">
        <f>IF(ISERROR($V78),"",OFFSET('Smelter Look-up'!$C$4,$V78-4,0)&amp;"")</f>
      </c>
      <c r="S78" s="772" t="str">
        <f t="shared" si="11"/>
      </c>
      <c r="T78" s="772" t="str">
        <f>IF(B78="","",IF(ISERROR(MATCH($J78,SorP!$B$1:$B$6226,0)),"",INDIRECT("'SorP'!$A$"&amp;MATCH($S78&amp;$J78,SorP!C:C,0))))</f>
      </c>
      <c r="U78" s="792"/>
      <c r="V78" s="817" t="e">
        <f>IF(C78="",NA(),IF(OR(C78="Smelter not listed",C78="Smelter not yet identified"),MATCH($B78&amp;$D78,'Smelter Look-up'!$J:$J,0),MATCH($B78&amp;$C78,'Smelter Look-up'!$J:$J,0)))</f>
        <v>#N/A</v>
      </c>
      <c r="X78" s="818">
        <f t="shared" si="12"/>
        <v>0</v>
      </c>
      <c r="AB78" s="819" t="str">
        <f t="shared" si="13"/>
      </c>
    </row>
    <row r="79" ht="20" s="818" customFormat="1">
      <c r="A79" s="772" t="s">
        <v>380</v>
      </c>
      <c r="B79" s="773" t="s">
        <v>147</v>
      </c>
      <c r="C79" s="777" t="s">
        <v>381</v>
      </c>
      <c r="D79" s="821"/>
      <c r="E79" s="773" t="s">
        <v>221</v>
      </c>
      <c r="F79" s="773" t="s">
        <v>380</v>
      </c>
      <c r="G79" s="773" t="s">
        <v>158</v>
      </c>
      <c r="H79" s="774"/>
      <c r="I79" s="775" t="str">
        <f>IF(ISERROR($V79),"",OFFSET('Smelter Look-up'!$H$4,$V79-4,0))</f>
      </c>
      <c r="J79" s="775" t="str">
        <f>IF(ISERROR($V79),"",OFFSET('Smelter Look-up'!$I$4,$V79-4,0))</f>
      </c>
      <c r="K79" s="815"/>
      <c r="L79" s="815"/>
      <c r="M79" s="815"/>
      <c r="N79" s="815"/>
      <c r="O79" s="815" t="s">
        <v>382</v>
      </c>
      <c r="P79" s="776"/>
      <c r="Q79" s="816"/>
      <c r="R79" s="773" t="str">
        <f>IF(ISERROR($V79),"",OFFSET('Smelter Look-up'!$C$4,$V79-4,0)&amp;"")</f>
      </c>
      <c r="S79" s="772" t="str">
        <f t="shared" si="11"/>
      </c>
      <c r="T79" s="772" t="str">
        <f>IF(B79="","",IF(ISERROR(MATCH($J79,SorP!$B$1:$B$6226,0)),"",INDIRECT("'SorP'!$A$"&amp;MATCH($S79&amp;$J79,SorP!C:C,0))))</f>
      </c>
      <c r="U79" s="792"/>
      <c r="V79" s="817" t="e">
        <f>IF(C79="",NA(),IF(OR(C79="Smelter not listed",C79="Smelter not yet identified"),MATCH($B79&amp;$D79,'Smelter Look-up'!$J:$J,0),MATCH($B79&amp;$C79,'Smelter Look-up'!$J:$J,0)))</f>
        <v>#N/A</v>
      </c>
      <c r="X79" s="818">
        <f t="shared" si="12"/>
        <v>0</v>
      </c>
      <c r="AB79" s="819" t="str">
        <f t="shared" si="13"/>
      </c>
    </row>
    <row r="80" ht="20" s="818" customFormat="1">
      <c r="A80" s="772" t="s">
        <v>383</v>
      </c>
      <c r="B80" s="773" t="s">
        <v>148</v>
      </c>
      <c r="C80" s="777" t="s">
        <v>384</v>
      </c>
      <c r="D80" s="821"/>
      <c r="E80" s="773" t="s">
        <v>278</v>
      </c>
      <c r="F80" s="773" t="s">
        <v>383</v>
      </c>
      <c r="G80" s="773" t="s">
        <v>158</v>
      </c>
      <c r="H80" s="774"/>
      <c r="I80" s="775" t="str">
        <f>IF(ISERROR($V80),"",OFFSET('Smelter Look-up'!$H$4,$V80-4,0))</f>
      </c>
      <c r="J80" s="775" t="str">
        <f>IF(ISERROR($V80),"",OFFSET('Smelter Look-up'!$I$4,$V80-4,0))</f>
      </c>
      <c r="K80" s="815"/>
      <c r="L80" s="815"/>
      <c r="M80" s="815"/>
      <c r="N80" s="815"/>
      <c r="O80" s="815" t="s">
        <v>173</v>
      </c>
      <c r="P80" s="776"/>
      <c r="Q80" s="816"/>
      <c r="R80" s="773" t="str">
        <f>IF(ISERROR($V80),"",OFFSET('Smelter Look-up'!$C$4,$V80-4,0)&amp;"")</f>
      </c>
      <c r="S80" s="772" t="str">
        <f t="shared" si="11"/>
      </c>
      <c r="T80" s="772" t="str">
        <f>IF(B80="","",IF(ISERROR(MATCH($J80,SorP!$B$1:$B$6226,0)),"",INDIRECT("'SorP'!$A$"&amp;MATCH($S80&amp;$J80,SorP!C:C,0))))</f>
      </c>
      <c r="U80" s="792"/>
      <c r="V80" s="817" t="e">
        <f>IF(C80="",NA(),IF(OR(C80="Smelter not listed",C80="Smelter not yet identified"),MATCH($B80&amp;$D80,'Smelter Look-up'!$J:$J,0),MATCH($B80&amp;$C80,'Smelter Look-up'!$J:$J,0)))</f>
        <v>#N/A</v>
      </c>
      <c r="X80" s="818">
        <f t="shared" si="12"/>
        <v>0</v>
      </c>
      <c r="AB80" s="819" t="str">
        <f t="shared" si="13"/>
      </c>
    </row>
    <row r="81" ht="20" s="818" customFormat="1">
      <c r="A81" s="772" t="s">
        <v>385</v>
      </c>
      <c r="B81" s="773" t="s">
        <v>147</v>
      </c>
      <c r="C81" s="777" t="s">
        <v>386</v>
      </c>
      <c r="D81" s="821"/>
      <c r="E81" s="773" t="s">
        <v>168</v>
      </c>
      <c r="F81" s="773" t="s">
        <v>385</v>
      </c>
      <c r="G81" s="773" t="s">
        <v>158</v>
      </c>
      <c r="H81" s="774"/>
      <c r="I81" s="775" t="str">
        <f>IF(ISERROR($V81),"",OFFSET('Smelter Look-up'!$H$4,$V81-4,0))</f>
      </c>
      <c r="J81" s="775" t="str">
        <f>IF(ISERROR($V81),"",OFFSET('Smelter Look-up'!$I$4,$V81-4,0))</f>
      </c>
      <c r="K81" s="815"/>
      <c r="L81" s="815"/>
      <c r="M81" s="815"/>
      <c r="N81" s="815"/>
      <c r="O81" s="815" t="s">
        <v>387</v>
      </c>
      <c r="P81" s="776"/>
      <c r="Q81" s="816"/>
      <c r="R81" s="773" t="str">
        <f>IF(ISERROR($V81),"",OFFSET('Smelter Look-up'!$C$4,$V81-4,0)&amp;"")</f>
      </c>
      <c r="S81" s="772" t="str">
        <f t="shared" si="11"/>
      </c>
      <c r="T81" s="772" t="str">
        <f>IF(B81="","",IF(ISERROR(MATCH($J81,SorP!$B$1:$B$6226,0)),"",INDIRECT("'SorP'!$A$"&amp;MATCH($S81&amp;$J81,SorP!C:C,0))))</f>
      </c>
      <c r="U81" s="792"/>
      <c r="V81" s="817" t="e">
        <f>IF(C81="",NA(),IF(OR(C81="Smelter not listed",C81="Smelter not yet identified"),MATCH($B81&amp;$D81,'Smelter Look-up'!$J:$J,0),MATCH($B81&amp;$C81,'Smelter Look-up'!$J:$J,0)))</f>
        <v>#N/A</v>
      </c>
      <c r="X81" s="818">
        <f t="shared" si="12"/>
        <v>0</v>
      </c>
      <c r="AB81" s="819" t="str">
        <f t="shared" si="13"/>
      </c>
    </row>
    <row r="82" ht="20" s="818" customFormat="1">
      <c r="A82" s="772" t="s">
        <v>388</v>
      </c>
      <c r="B82" s="773" t="s">
        <v>147</v>
      </c>
      <c r="C82" s="777" t="s">
        <v>389</v>
      </c>
      <c r="D82" s="821"/>
      <c r="E82" s="773" t="s">
        <v>168</v>
      </c>
      <c r="F82" s="773" t="s">
        <v>388</v>
      </c>
      <c r="G82" s="773" t="s">
        <v>158</v>
      </c>
      <c r="H82" s="774"/>
      <c r="I82" s="775" t="str">
        <f>IF(ISERROR($V82),"",OFFSET('Smelter Look-up'!$H$4,$V82-4,0))</f>
      </c>
      <c r="J82" s="775" t="str">
        <f>IF(ISERROR($V82),"",OFFSET('Smelter Look-up'!$I$4,$V82-4,0))</f>
      </c>
      <c r="K82" s="815"/>
      <c r="L82" s="815"/>
      <c r="M82" s="815"/>
      <c r="N82" s="815"/>
      <c r="O82" s="815" t="s">
        <v>390</v>
      </c>
      <c r="P82" s="776"/>
      <c r="Q82" s="816"/>
      <c r="R82" s="773" t="str">
        <f>IF(ISERROR($V82),"",OFFSET('Smelter Look-up'!$C$4,$V82-4,0)&amp;"")</f>
      </c>
      <c r="S82" s="772" t="str">
        <f t="shared" si="11"/>
      </c>
      <c r="T82" s="772" t="str">
        <f>IF(B82="","",IF(ISERROR(MATCH($J82,SorP!$B$1:$B$6226,0)),"",INDIRECT("'SorP'!$A$"&amp;MATCH($S82&amp;$J82,SorP!C:C,0))))</f>
      </c>
      <c r="U82" s="792"/>
      <c r="V82" s="817" t="e">
        <f>IF(C82="",NA(),IF(OR(C82="Smelter not listed",C82="Smelter not yet identified"),MATCH($B82&amp;$D82,'Smelter Look-up'!$J:$J,0),MATCH($B82&amp;$C82,'Smelter Look-up'!$J:$J,0)))</f>
        <v>#N/A</v>
      </c>
      <c r="X82" s="818">
        <f t="shared" si="12"/>
        <v>0</v>
      </c>
      <c r="AB82" s="819" t="str">
        <f t="shared" si="13"/>
      </c>
    </row>
    <row r="83" ht="20" s="818" customFormat="1">
      <c r="A83" s="772" t="s">
        <v>391</v>
      </c>
      <c r="B83" s="773" t="s">
        <v>147</v>
      </c>
      <c r="C83" s="777" t="s">
        <v>392</v>
      </c>
      <c r="D83" s="821"/>
      <c r="E83" s="773" t="s">
        <v>168</v>
      </c>
      <c r="F83" s="773" t="s">
        <v>391</v>
      </c>
      <c r="G83" s="773" t="s">
        <v>158</v>
      </c>
      <c r="H83" s="774"/>
      <c r="I83" s="775" t="str">
        <f>IF(ISERROR($V83),"",OFFSET('Smelter Look-up'!$H$4,$V83-4,0))</f>
      </c>
      <c r="J83" s="775" t="str">
        <f>IF(ISERROR($V83),"",OFFSET('Smelter Look-up'!$I$4,$V83-4,0))</f>
      </c>
      <c r="K83" s="815"/>
      <c r="L83" s="815"/>
      <c r="M83" s="815"/>
      <c r="N83" s="815"/>
      <c r="O83" s="815" t="s">
        <v>393</v>
      </c>
      <c r="P83" s="776"/>
      <c r="Q83" s="816"/>
      <c r="R83" s="773" t="str">
        <f>IF(ISERROR($V83),"",OFFSET('Smelter Look-up'!$C$4,$V83-4,0)&amp;"")</f>
      </c>
      <c r="S83" s="772" t="str">
        <f t="shared" si="11"/>
      </c>
      <c r="T83" s="772" t="str">
        <f>IF(B83="","",IF(ISERROR(MATCH($J83,SorP!$B$1:$B$6226,0)),"",INDIRECT("'SorP'!$A$"&amp;MATCH($S83&amp;$J83,SorP!C:C,0))))</f>
      </c>
      <c r="U83" s="792"/>
      <c r="V83" s="817" t="e">
        <f>IF(C83="",NA(),IF(OR(C83="Smelter not listed",C83="Smelter not yet identified"),MATCH($B83&amp;$D83,'Smelter Look-up'!$J:$J,0),MATCH($B83&amp;$C83,'Smelter Look-up'!$J:$J,0)))</f>
        <v>#N/A</v>
      </c>
      <c r="X83" s="818">
        <f t="shared" si="12"/>
        <v>0</v>
      </c>
      <c r="AB83" s="819" t="str">
        <f t="shared" si="13"/>
      </c>
    </row>
    <row r="84" ht="20" s="818" customFormat="1">
      <c r="A84" s="772" t="s">
        <v>394</v>
      </c>
      <c r="B84" s="773" t="s">
        <v>147</v>
      </c>
      <c r="C84" s="777" t="s">
        <v>395</v>
      </c>
      <c r="D84" s="821"/>
      <c r="E84" s="773" t="s">
        <v>168</v>
      </c>
      <c r="F84" s="773" t="s">
        <v>394</v>
      </c>
      <c r="G84" s="773" t="s">
        <v>158</v>
      </c>
      <c r="H84" s="774"/>
      <c r="I84" s="775" t="str">
        <f>IF(ISERROR($V84),"",OFFSET('Smelter Look-up'!$H$4,$V84-4,0))</f>
      </c>
      <c r="J84" s="775" t="str">
        <f>IF(ISERROR($V84),"",OFFSET('Smelter Look-up'!$I$4,$V84-4,0))</f>
      </c>
      <c r="K84" s="815"/>
      <c r="L84" s="815"/>
      <c r="M84" s="815"/>
      <c r="N84" s="815"/>
      <c r="O84" s="815" t="s">
        <v>396</v>
      </c>
      <c r="P84" s="776"/>
      <c r="Q84" s="816"/>
      <c r="R84" s="773" t="str">
        <f>IF(ISERROR($V84),"",OFFSET('Smelter Look-up'!$C$4,$V84-4,0)&amp;"")</f>
      </c>
      <c r="S84" s="772" t="str">
        <f t="shared" si="11"/>
      </c>
      <c r="T84" s="772" t="str">
        <f>IF(B84="","",IF(ISERROR(MATCH($J84,SorP!$B$1:$B$6226,0)),"",INDIRECT("'SorP'!$A$"&amp;MATCH($S84&amp;$J84,SorP!C:C,0))))</f>
      </c>
      <c r="U84" s="792"/>
      <c r="V84" s="817" t="e">
        <f>IF(C84="",NA(),IF(OR(C84="Smelter not listed",C84="Smelter not yet identified"),MATCH($B84&amp;$D84,'Smelter Look-up'!$J:$J,0),MATCH($B84&amp;$C84,'Smelter Look-up'!$J:$J,0)))</f>
        <v>#N/A</v>
      </c>
      <c r="X84" s="818">
        <f t="shared" si="12"/>
        <v>0</v>
      </c>
      <c r="AB84" s="819" t="str">
        <f t="shared" si="13"/>
      </c>
    </row>
    <row r="85" ht="20" s="818" customFormat="1">
      <c r="A85" s="772" t="s">
        <v>397</v>
      </c>
      <c r="B85" s="773" t="s">
        <v>147</v>
      </c>
      <c r="C85" s="777" t="s">
        <v>398</v>
      </c>
      <c r="D85" s="821"/>
      <c r="E85" s="773" t="s">
        <v>168</v>
      </c>
      <c r="F85" s="773" t="s">
        <v>397</v>
      </c>
      <c r="G85" s="773" t="s">
        <v>158</v>
      </c>
      <c r="H85" s="774"/>
      <c r="I85" s="775" t="str">
        <f>IF(ISERROR($V85),"",OFFSET('Smelter Look-up'!$H$4,$V85-4,0))</f>
      </c>
      <c r="J85" s="775" t="str">
        <f>IF(ISERROR($V85),"",OFFSET('Smelter Look-up'!$I$4,$V85-4,0))</f>
      </c>
      <c r="K85" s="815"/>
      <c r="L85" s="815"/>
      <c r="M85" s="815"/>
      <c r="N85" s="815"/>
      <c r="O85" s="815" t="s">
        <v>399</v>
      </c>
      <c r="P85" s="776"/>
      <c r="Q85" s="816"/>
      <c r="R85" s="773" t="str">
        <f>IF(ISERROR($V85),"",OFFSET('Smelter Look-up'!$C$4,$V85-4,0)&amp;"")</f>
      </c>
      <c r="S85" s="772" t="str">
        <f t="shared" si="11"/>
      </c>
      <c r="T85" s="772" t="str">
        <f>IF(B85="","",IF(ISERROR(MATCH($J85,SorP!$B$1:$B$6226,0)),"",INDIRECT("'SorP'!$A$"&amp;MATCH($S85&amp;$J85,SorP!C:C,0))))</f>
      </c>
      <c r="U85" s="792"/>
      <c r="V85" s="817" t="e">
        <f>IF(C85="",NA(),IF(OR(C85="Smelter not listed",C85="Smelter not yet identified"),MATCH($B85&amp;$D85,'Smelter Look-up'!$J:$J,0),MATCH($B85&amp;$C85,'Smelter Look-up'!$J:$J,0)))</f>
        <v>#N/A</v>
      </c>
      <c r="X85" s="818">
        <f t="shared" si="12"/>
        <v>0</v>
      </c>
      <c r="AB85" s="819" t="str">
        <f t="shared" si="13"/>
      </c>
    </row>
    <row r="86" ht="20" s="818" customFormat="1">
      <c r="A86" s="772" t="s">
        <v>400</v>
      </c>
      <c r="B86" s="773" t="s">
        <v>147</v>
      </c>
      <c r="C86" s="777" t="s">
        <v>401</v>
      </c>
      <c r="D86" s="821"/>
      <c r="E86" s="773" t="s">
        <v>168</v>
      </c>
      <c r="F86" s="773" t="s">
        <v>400</v>
      </c>
      <c r="G86" s="773" t="s">
        <v>158</v>
      </c>
      <c r="H86" s="774"/>
      <c r="I86" s="775" t="str">
        <f>IF(ISERROR($V86),"",OFFSET('Smelter Look-up'!$H$4,$V86-4,0))</f>
      </c>
      <c r="J86" s="775" t="str">
        <f>IF(ISERROR($V86),"",OFFSET('Smelter Look-up'!$I$4,$V86-4,0))</f>
      </c>
      <c r="K86" s="815"/>
      <c r="L86" s="815"/>
      <c r="M86" s="815"/>
      <c r="N86" s="815"/>
      <c r="O86" s="815" t="s">
        <v>377</v>
      </c>
      <c r="P86" s="776"/>
      <c r="Q86" s="816"/>
      <c r="R86" s="773" t="str">
        <f>IF(ISERROR($V86),"",OFFSET('Smelter Look-up'!$C$4,$V86-4,0)&amp;"")</f>
      </c>
      <c r="S86" s="772" t="str">
        <f t="shared" si="11"/>
      </c>
      <c r="T86" s="772" t="str">
        <f>IF(B86="","",IF(ISERROR(MATCH($J86,SorP!$B$1:$B$6226,0)),"",INDIRECT("'SorP'!$A$"&amp;MATCH($S86&amp;$J86,SorP!C:C,0))))</f>
      </c>
      <c r="U86" s="792"/>
      <c r="V86" s="817" t="e">
        <f>IF(C86="",NA(),IF(OR(C86="Smelter not listed",C86="Smelter not yet identified"),MATCH($B86&amp;$D86,'Smelter Look-up'!$J:$J,0),MATCH($B86&amp;$C86,'Smelter Look-up'!$J:$J,0)))</f>
        <v>#N/A</v>
      </c>
      <c r="X86" s="818">
        <f t="shared" si="12"/>
        <v>0</v>
      </c>
      <c r="AB86" s="819" t="str">
        <f t="shared" si="13"/>
      </c>
    </row>
    <row r="87" ht="20" s="818" customFormat="1">
      <c r="A87" s="772" t="s">
        <v>402</v>
      </c>
      <c r="B87" s="773" t="s">
        <v>147</v>
      </c>
      <c r="C87" s="777" t="s">
        <v>403</v>
      </c>
      <c r="D87" s="821"/>
      <c r="E87" s="773" t="s">
        <v>168</v>
      </c>
      <c r="F87" s="773" t="s">
        <v>402</v>
      </c>
      <c r="G87" s="773" t="s">
        <v>158</v>
      </c>
      <c r="H87" s="774"/>
      <c r="I87" s="775" t="str">
        <f>IF(ISERROR($V87),"",OFFSET('Smelter Look-up'!$H$4,$V87-4,0))</f>
      </c>
      <c r="J87" s="775" t="str">
        <f>IF(ISERROR($V87),"",OFFSET('Smelter Look-up'!$I$4,$V87-4,0))</f>
      </c>
      <c r="K87" s="815"/>
      <c r="L87" s="815"/>
      <c r="M87" s="815"/>
      <c r="N87" s="815"/>
      <c r="O87" s="815" t="s">
        <v>404</v>
      </c>
      <c r="P87" s="776"/>
      <c r="Q87" s="816"/>
      <c r="R87" s="773" t="str">
        <f>IF(ISERROR($V87),"",OFFSET('Smelter Look-up'!$C$4,$V87-4,0)&amp;"")</f>
      </c>
      <c r="S87" s="772" t="str">
        <f t="shared" si="11"/>
      </c>
      <c r="T87" s="772" t="str">
        <f>IF(B87="","",IF(ISERROR(MATCH($J87,SorP!$B$1:$B$6226,0)),"",INDIRECT("'SorP'!$A$"&amp;MATCH($S87&amp;$J87,SorP!C:C,0))))</f>
      </c>
      <c r="U87" s="792"/>
      <c r="V87" s="817" t="e">
        <f>IF(C87="",NA(),IF(OR(C87="Smelter not listed",C87="Smelter not yet identified"),MATCH($B87&amp;$D87,'Smelter Look-up'!$J:$J,0),MATCH($B87&amp;$C87,'Smelter Look-up'!$J:$J,0)))</f>
        <v>#N/A</v>
      </c>
      <c r="X87" s="818">
        <f t="shared" si="12"/>
        <v>0</v>
      </c>
      <c r="AB87" s="819" t="str">
        <f t="shared" si="13"/>
      </c>
    </row>
    <row r="88" ht="20" s="818" customFormat="1">
      <c r="A88" s="772" t="s">
        <v>405</v>
      </c>
      <c r="B88" s="773" t="s">
        <v>147</v>
      </c>
      <c r="C88" s="777" t="s">
        <v>406</v>
      </c>
      <c r="D88" s="821"/>
      <c r="E88" s="773" t="s">
        <v>168</v>
      </c>
      <c r="F88" s="773" t="s">
        <v>405</v>
      </c>
      <c r="G88" s="773" t="s">
        <v>158</v>
      </c>
      <c r="H88" s="774"/>
      <c r="I88" s="775" t="str">
        <f>IF(ISERROR($V88),"",OFFSET('Smelter Look-up'!$H$4,$V88-4,0))</f>
      </c>
      <c r="J88" s="775" t="str">
        <f>IF(ISERROR($V88),"",OFFSET('Smelter Look-up'!$I$4,$V88-4,0))</f>
      </c>
      <c r="K88" s="815"/>
      <c r="L88" s="815"/>
      <c r="M88" s="815"/>
      <c r="N88" s="815"/>
      <c r="O88" s="815" t="s">
        <v>407</v>
      </c>
      <c r="P88" s="776"/>
      <c r="Q88" s="816"/>
      <c r="R88" s="773" t="str">
        <f>IF(ISERROR($V88),"",OFFSET('Smelter Look-up'!$C$4,$V88-4,0)&amp;"")</f>
      </c>
      <c r="S88" s="772" t="str">
        <f t="shared" si="11"/>
      </c>
      <c r="T88" s="772" t="str">
        <f>IF(B88="","",IF(ISERROR(MATCH($J88,SorP!$B$1:$B$6226,0)),"",INDIRECT("'SorP'!$A$"&amp;MATCH($S88&amp;$J88,SorP!C:C,0))))</f>
      </c>
      <c r="U88" s="792"/>
      <c r="V88" s="817" t="e">
        <f>IF(C88="",NA(),IF(OR(C88="Smelter not listed",C88="Smelter not yet identified"),MATCH($B88&amp;$D88,'Smelter Look-up'!$J:$J,0),MATCH($B88&amp;$C88,'Smelter Look-up'!$J:$J,0)))</f>
        <v>#N/A</v>
      </c>
      <c r="X88" s="818">
        <f t="shared" si="12"/>
        <v>0</v>
      </c>
      <c r="AB88" s="819" t="str">
        <f t="shared" si="13"/>
      </c>
    </row>
    <row r="89" ht="20" s="818" customFormat="1">
      <c r="A89" s="772" t="s">
        <v>408</v>
      </c>
      <c r="B89" s="773" t="s">
        <v>147</v>
      </c>
      <c r="C89" s="777" t="s">
        <v>409</v>
      </c>
      <c r="D89" s="821"/>
      <c r="E89" s="773" t="s">
        <v>168</v>
      </c>
      <c r="F89" s="773" t="s">
        <v>408</v>
      </c>
      <c r="G89" s="773" t="s">
        <v>158</v>
      </c>
      <c r="H89" s="774"/>
      <c r="I89" s="775" t="str">
        <f>IF(ISERROR($V89),"",OFFSET('Smelter Look-up'!$H$4,$V89-4,0))</f>
      </c>
      <c r="J89" s="775" t="str">
        <f>IF(ISERROR($V89),"",OFFSET('Smelter Look-up'!$I$4,$V89-4,0))</f>
      </c>
      <c r="K89" s="815"/>
      <c r="L89" s="815"/>
      <c r="M89" s="815"/>
      <c r="N89" s="815"/>
      <c r="O89" s="815" t="s">
        <v>410</v>
      </c>
      <c r="P89" s="776"/>
      <c r="Q89" s="816"/>
      <c r="R89" s="773" t="str">
        <f>IF(ISERROR($V89),"",OFFSET('Smelter Look-up'!$C$4,$V89-4,0)&amp;"")</f>
      </c>
      <c r="S89" s="772" t="str">
        <f t="shared" si="11"/>
      </c>
      <c r="T89" s="772" t="str">
        <f>IF(B89="","",IF(ISERROR(MATCH($J89,SorP!$B$1:$B$6226,0)),"",INDIRECT("'SorP'!$A$"&amp;MATCH($S89&amp;$J89,SorP!C:C,0))))</f>
      </c>
      <c r="U89" s="792"/>
      <c r="V89" s="817" t="e">
        <f>IF(C89="",NA(),IF(OR(C89="Smelter not listed",C89="Smelter not yet identified"),MATCH($B89&amp;$D89,'Smelter Look-up'!$J:$J,0),MATCH($B89&amp;$C89,'Smelter Look-up'!$J:$J,0)))</f>
        <v>#N/A</v>
      </c>
      <c r="X89" s="818">
        <f t="shared" si="12"/>
        <v>0</v>
      </c>
      <c r="AB89" s="819" t="str">
        <f t="shared" si="13"/>
      </c>
    </row>
    <row r="90" ht="20" s="818" customFormat="1">
      <c r="A90" s="772" t="s">
        <v>411</v>
      </c>
      <c r="B90" s="773" t="s">
        <v>147</v>
      </c>
      <c r="C90" s="777" t="s">
        <v>412</v>
      </c>
      <c r="D90" s="821"/>
      <c r="E90" s="773" t="s">
        <v>168</v>
      </c>
      <c r="F90" s="773" t="s">
        <v>411</v>
      </c>
      <c r="G90" s="773" t="s">
        <v>158</v>
      </c>
      <c r="H90" s="774"/>
      <c r="I90" s="775" t="str">
        <f>IF(ISERROR($V90),"",OFFSET('Smelter Look-up'!$H$4,$V90-4,0))</f>
      </c>
      <c r="J90" s="775" t="str">
        <f>IF(ISERROR($V90),"",OFFSET('Smelter Look-up'!$I$4,$V90-4,0))</f>
      </c>
      <c r="K90" s="815"/>
      <c r="L90" s="815"/>
      <c r="M90" s="815"/>
      <c r="N90" s="815"/>
      <c r="O90" s="815" t="s">
        <v>413</v>
      </c>
      <c r="P90" s="776"/>
      <c r="Q90" s="816"/>
      <c r="R90" s="773" t="str">
        <f>IF(ISERROR($V90),"",OFFSET('Smelter Look-up'!$C$4,$V90-4,0)&amp;"")</f>
      </c>
      <c r="S90" s="772" t="str">
        <f t="shared" si="11"/>
      </c>
      <c r="T90" s="772" t="str">
        <f>IF(B90="","",IF(ISERROR(MATCH($J90,SorP!$B$1:$B$6226,0)),"",INDIRECT("'SorP'!$A$"&amp;MATCH($S90&amp;$J90,SorP!C:C,0))))</f>
      </c>
      <c r="U90" s="792"/>
      <c r="V90" s="817" t="e">
        <f>IF(C90="",NA(),IF(OR(C90="Smelter not listed",C90="Smelter not yet identified"),MATCH($B90&amp;$D90,'Smelter Look-up'!$J:$J,0),MATCH($B90&amp;$C90,'Smelter Look-up'!$J:$J,0)))</f>
        <v>#N/A</v>
      </c>
      <c r="X90" s="818">
        <f t="shared" si="12"/>
        <v>0</v>
      </c>
      <c r="AB90" s="819" t="str">
        <f t="shared" si="13"/>
      </c>
    </row>
    <row r="91" ht="20" s="818" customFormat="1">
      <c r="A91" s="772" t="s">
        <v>414</v>
      </c>
      <c r="B91" s="773" t="s">
        <v>147</v>
      </c>
      <c r="C91" s="777" t="s">
        <v>415</v>
      </c>
      <c r="D91" s="821"/>
      <c r="E91" s="773" t="s">
        <v>168</v>
      </c>
      <c r="F91" s="773" t="s">
        <v>414</v>
      </c>
      <c r="G91" s="773" t="s">
        <v>158</v>
      </c>
      <c r="H91" s="774"/>
      <c r="I91" s="775" t="str">
        <f>IF(ISERROR($V91),"",OFFSET('Smelter Look-up'!$H$4,$V91-4,0))</f>
      </c>
      <c r="J91" s="775" t="str">
        <f>IF(ISERROR($V91),"",OFFSET('Smelter Look-up'!$I$4,$V91-4,0))</f>
      </c>
      <c r="K91" s="815"/>
      <c r="L91" s="815"/>
      <c r="M91" s="815"/>
      <c r="N91" s="815"/>
      <c r="O91" s="815" t="s">
        <v>416</v>
      </c>
      <c r="P91" s="776"/>
      <c r="Q91" s="816"/>
      <c r="R91" s="773" t="str">
        <f>IF(ISERROR($V91),"",OFFSET('Smelter Look-up'!$C$4,$V91-4,0)&amp;"")</f>
      </c>
      <c r="S91" s="772" t="str">
        <f t="shared" si="11"/>
      </c>
      <c r="T91" s="772" t="str">
        <f>IF(B91="","",IF(ISERROR(MATCH($J91,SorP!$B$1:$B$6226,0)),"",INDIRECT("'SorP'!$A$"&amp;MATCH($S91&amp;$J91,SorP!C:C,0))))</f>
      </c>
      <c r="U91" s="792"/>
      <c r="V91" s="817" t="e">
        <f>IF(C91="",NA(),IF(OR(C91="Smelter not listed",C91="Smelter not yet identified"),MATCH($B91&amp;$D91,'Smelter Look-up'!$J:$J,0),MATCH($B91&amp;$C91,'Smelter Look-up'!$J:$J,0)))</f>
        <v>#N/A</v>
      </c>
      <c r="X91" s="818">
        <f t="shared" si="12"/>
        <v>0</v>
      </c>
      <c r="AB91" s="819" t="str">
        <f t="shared" si="13"/>
      </c>
    </row>
    <row r="92" ht="20" s="818" customFormat="1">
      <c r="A92" s="772" t="s">
        <v>417</v>
      </c>
      <c r="B92" s="773" t="s">
        <v>148</v>
      </c>
      <c r="C92" s="777" t="s">
        <v>418</v>
      </c>
      <c r="D92" s="821"/>
      <c r="E92" s="773" t="s">
        <v>239</v>
      </c>
      <c r="F92" s="773" t="s">
        <v>417</v>
      </c>
      <c r="G92" s="773" t="s">
        <v>158</v>
      </c>
      <c r="H92" s="774"/>
      <c r="I92" s="775" t="str">
        <f>IF(ISERROR($V92),"",OFFSET('Smelter Look-up'!$H$4,$V92-4,0))</f>
      </c>
      <c r="J92" s="775" t="str">
        <f>IF(ISERROR($V92),"",OFFSET('Smelter Look-up'!$I$4,$V92-4,0))</f>
      </c>
      <c r="K92" s="815"/>
      <c r="L92" s="815"/>
      <c r="M92" s="815"/>
      <c r="N92" s="815"/>
      <c r="O92" s="815" t="s">
        <v>419</v>
      </c>
      <c r="P92" s="776"/>
      <c r="Q92" s="816"/>
      <c r="R92" s="773" t="str">
        <f>IF(ISERROR($V92),"",OFFSET('Smelter Look-up'!$C$4,$V92-4,0)&amp;"")</f>
      </c>
      <c r="S92" s="772" t="str">
        <f t="shared" si="11"/>
      </c>
      <c r="T92" s="772" t="str">
        <f>IF(B92="","",IF(ISERROR(MATCH($J92,SorP!$B$1:$B$6226,0)),"",INDIRECT("'SorP'!$A$"&amp;MATCH($S92&amp;$J92,SorP!C:C,0))))</f>
      </c>
      <c r="U92" s="792"/>
      <c r="V92" s="817" t="e">
        <f>IF(C92="",NA(),IF(OR(C92="Smelter not listed",C92="Smelter not yet identified"),MATCH($B92&amp;$D92,'Smelter Look-up'!$J:$J,0),MATCH($B92&amp;$C92,'Smelter Look-up'!$J:$J,0)))</f>
        <v>#N/A</v>
      </c>
      <c r="X92" s="818">
        <f t="shared" si="12"/>
        <v>0</v>
      </c>
      <c r="AB92" s="819" t="str">
        <f t="shared" si="13"/>
      </c>
    </row>
    <row r="93" ht="20" s="818" customFormat="1">
      <c r="A93" s="772" t="s">
        <v>420</v>
      </c>
      <c r="B93" s="773" t="s">
        <v>147</v>
      </c>
      <c r="C93" s="777" t="s">
        <v>421</v>
      </c>
      <c r="D93" s="821"/>
      <c r="E93" s="773" t="s">
        <v>168</v>
      </c>
      <c r="F93" s="773" t="s">
        <v>420</v>
      </c>
      <c r="G93" s="773" t="s">
        <v>158</v>
      </c>
      <c r="H93" s="774"/>
      <c r="I93" s="775" t="str">
        <f>IF(ISERROR($V93),"",OFFSET('Smelter Look-up'!$H$4,$V93-4,0))</f>
      </c>
      <c r="J93" s="775" t="str">
        <f>IF(ISERROR($V93),"",OFFSET('Smelter Look-up'!$I$4,$V93-4,0))</f>
      </c>
      <c r="K93" s="815"/>
      <c r="L93" s="815"/>
      <c r="M93" s="815"/>
      <c r="N93" s="815"/>
      <c r="O93" s="815" t="s">
        <v>422</v>
      </c>
      <c r="P93" s="776"/>
      <c r="Q93" s="816"/>
      <c r="R93" s="773" t="str">
        <f>IF(ISERROR($V93),"",OFFSET('Smelter Look-up'!$C$4,$V93-4,0)&amp;"")</f>
      </c>
      <c r="S93" s="772" t="str">
        <f t="shared" si="11"/>
      </c>
      <c r="T93" s="772" t="str">
        <f>IF(B93="","",IF(ISERROR(MATCH($J93,SorP!$B$1:$B$6226,0)),"",INDIRECT("'SorP'!$A$"&amp;MATCH($S93&amp;$J93,SorP!C:C,0))))</f>
      </c>
      <c r="U93" s="792"/>
      <c r="V93" s="817" t="e">
        <f>IF(C93="",NA(),IF(OR(C93="Smelter not listed",C93="Smelter not yet identified"),MATCH($B93&amp;$D93,'Smelter Look-up'!$J:$J,0),MATCH($B93&amp;$C93,'Smelter Look-up'!$J:$J,0)))</f>
        <v>#N/A</v>
      </c>
      <c r="X93" s="818">
        <f t="shared" si="12"/>
        <v>0</v>
      </c>
      <c r="AB93" s="819" t="str">
        <f t="shared" si="13"/>
      </c>
    </row>
    <row r="94" ht="20" s="818" customFormat="1">
      <c r="A94" s="772" t="s">
        <v>423</v>
      </c>
      <c r="B94" s="773" t="s">
        <v>147</v>
      </c>
      <c r="C94" s="777" t="s">
        <v>424</v>
      </c>
      <c r="D94" s="821"/>
      <c r="E94" s="773" t="s">
        <v>168</v>
      </c>
      <c r="F94" s="773" t="s">
        <v>423</v>
      </c>
      <c r="G94" s="773" t="s">
        <v>158</v>
      </c>
      <c r="H94" s="774"/>
      <c r="I94" s="775" t="str">
        <f>IF(ISERROR($V94),"",OFFSET('Smelter Look-up'!$H$4,$V94-4,0))</f>
      </c>
      <c r="J94" s="775" t="str">
        <f>IF(ISERROR($V94),"",OFFSET('Smelter Look-up'!$I$4,$V94-4,0))</f>
      </c>
      <c r="K94" s="815"/>
      <c r="L94" s="815"/>
      <c r="M94" s="815"/>
      <c r="N94" s="815"/>
      <c r="O94" s="815" t="s">
        <v>168</v>
      </c>
      <c r="P94" s="776"/>
      <c r="Q94" s="816"/>
      <c r="R94" s="773" t="str">
        <f>IF(ISERROR($V94),"",OFFSET('Smelter Look-up'!$C$4,$V94-4,0)&amp;"")</f>
      </c>
      <c r="S94" s="772" t="str">
        <f t="shared" si="11"/>
      </c>
      <c r="T94" s="772" t="str">
        <f>IF(B94="","",IF(ISERROR(MATCH($J94,SorP!$B$1:$B$6226,0)),"",INDIRECT("'SorP'!$A$"&amp;MATCH($S94&amp;$J94,SorP!C:C,0))))</f>
      </c>
      <c r="U94" s="792"/>
      <c r="V94" s="817" t="e">
        <f>IF(C94="",NA(),IF(OR(C94="Smelter not listed",C94="Smelter not yet identified"),MATCH($B94&amp;$D94,'Smelter Look-up'!$J:$J,0),MATCH($B94&amp;$C94,'Smelter Look-up'!$J:$J,0)))</f>
        <v>#N/A</v>
      </c>
      <c r="X94" s="818">
        <f t="shared" si="12"/>
        <v>0</v>
      </c>
      <c r="AB94" s="819" t="str">
        <f t="shared" si="13"/>
      </c>
    </row>
    <row r="95" ht="20" s="818" customFormat="1">
      <c r="A95" s="772" t="s">
        <v>425</v>
      </c>
      <c r="B95" s="773" t="s">
        <v>147</v>
      </c>
      <c r="C95" s="777" t="s">
        <v>426</v>
      </c>
      <c r="D95" s="821"/>
      <c r="E95" s="773" t="s">
        <v>168</v>
      </c>
      <c r="F95" s="773" t="s">
        <v>425</v>
      </c>
      <c r="G95" s="773" t="s">
        <v>158</v>
      </c>
      <c r="H95" s="774"/>
      <c r="I95" s="775" t="str">
        <f>IF(ISERROR($V95),"",OFFSET('Smelter Look-up'!$H$4,$V95-4,0))</f>
      </c>
      <c r="J95" s="775" t="str">
        <f>IF(ISERROR($V95),"",OFFSET('Smelter Look-up'!$I$4,$V95-4,0))</f>
      </c>
      <c r="K95" s="815"/>
      <c r="L95" s="815"/>
      <c r="M95" s="815"/>
      <c r="N95" s="815"/>
      <c r="O95" s="815" t="s">
        <v>427</v>
      </c>
      <c r="P95" s="776"/>
      <c r="Q95" s="816"/>
      <c r="R95" s="773" t="str">
        <f>IF(ISERROR($V95),"",OFFSET('Smelter Look-up'!$C$4,$V95-4,0)&amp;"")</f>
      </c>
      <c r="S95" s="772" t="str">
        <f t="shared" si="11"/>
      </c>
      <c r="T95" s="772" t="str">
        <f>IF(B95="","",IF(ISERROR(MATCH($J95,SorP!$B$1:$B$6226,0)),"",INDIRECT("'SorP'!$A$"&amp;MATCH($S95&amp;$J95,SorP!C:C,0))))</f>
      </c>
      <c r="U95" s="792"/>
      <c r="V95" s="817" t="e">
        <f>IF(C95="",NA(),IF(OR(C95="Smelter not listed",C95="Smelter not yet identified"),MATCH($B95&amp;$D95,'Smelter Look-up'!$J:$J,0),MATCH($B95&amp;$C95,'Smelter Look-up'!$J:$J,0)))</f>
        <v>#N/A</v>
      </c>
      <c r="X95" s="818">
        <f t="shared" si="12"/>
        <v>0</v>
      </c>
      <c r="AB95" s="819" t="str">
        <f t="shared" si="13"/>
      </c>
    </row>
    <row r="96" ht="20" s="818" customFormat="1">
      <c r="A96" s="772" t="s">
        <v>428</v>
      </c>
      <c r="B96" s="773" t="s">
        <v>147</v>
      </c>
      <c r="C96" s="777" t="s">
        <v>429</v>
      </c>
      <c r="D96" s="821"/>
      <c r="E96" s="773" t="s">
        <v>168</v>
      </c>
      <c r="F96" s="773" t="s">
        <v>428</v>
      </c>
      <c r="G96" s="773" t="s">
        <v>158</v>
      </c>
      <c r="H96" s="774"/>
      <c r="I96" s="775" t="str">
        <f>IF(ISERROR($V96),"",OFFSET('Smelter Look-up'!$H$4,$V96-4,0))</f>
      </c>
      <c r="J96" s="775" t="str">
        <f>IF(ISERROR($V96),"",OFFSET('Smelter Look-up'!$I$4,$V96-4,0))</f>
      </c>
      <c r="K96" s="815"/>
      <c r="L96" s="815"/>
      <c r="M96" s="815"/>
      <c r="N96" s="815"/>
      <c r="O96" s="815" t="s">
        <v>430</v>
      </c>
      <c r="P96" s="776"/>
      <c r="Q96" s="816"/>
      <c r="R96" s="773" t="str">
        <f>IF(ISERROR($V96),"",OFFSET('Smelter Look-up'!$C$4,$V96-4,0)&amp;"")</f>
      </c>
      <c r="S96" s="772" t="str">
        <f t="shared" si="11"/>
      </c>
      <c r="T96" s="772" t="str">
        <f>IF(B96="","",IF(ISERROR(MATCH($J96,SorP!$B$1:$B$6226,0)),"",INDIRECT("'SorP'!$A$"&amp;MATCH($S96&amp;$J96,SorP!C:C,0))))</f>
      </c>
      <c r="U96" s="792"/>
      <c r="V96" s="817" t="e">
        <f>IF(C96="",NA(),IF(OR(C96="Smelter not listed",C96="Smelter not yet identified"),MATCH($B96&amp;$D96,'Smelter Look-up'!$J:$J,0),MATCH($B96&amp;$C96,'Smelter Look-up'!$J:$J,0)))</f>
        <v>#N/A</v>
      </c>
      <c r="X96" s="818">
        <f t="shared" si="12"/>
        <v>0</v>
      </c>
      <c r="AB96" s="819" t="str">
        <f t="shared" si="13"/>
      </c>
    </row>
    <row r="97" ht="20" s="818" customFormat="1">
      <c r="A97" s="772" t="s">
        <v>431</v>
      </c>
      <c r="B97" s="773" t="s">
        <v>148</v>
      </c>
      <c r="C97" s="777" t="s">
        <v>432</v>
      </c>
      <c r="D97" s="821"/>
      <c r="E97" s="773" t="s">
        <v>168</v>
      </c>
      <c r="F97" s="773" t="s">
        <v>431</v>
      </c>
      <c r="G97" s="773" t="s">
        <v>158</v>
      </c>
      <c r="H97" s="774"/>
      <c r="I97" s="775" t="str">
        <f>IF(ISERROR($V97),"",OFFSET('Smelter Look-up'!$H$4,$V97-4,0))</f>
      </c>
      <c r="J97" s="775" t="str">
        <f>IF(ISERROR($V97),"",OFFSET('Smelter Look-up'!$I$4,$V97-4,0))</f>
      </c>
      <c r="K97" s="815"/>
      <c r="L97" s="815"/>
      <c r="M97" s="815"/>
      <c r="N97" s="815"/>
      <c r="O97" s="815" t="s">
        <v>243</v>
      </c>
      <c r="P97" s="776"/>
      <c r="Q97" s="816"/>
      <c r="R97" s="773" t="str">
        <f>IF(ISERROR($V97),"",OFFSET('Smelter Look-up'!$C$4,$V97-4,0)&amp;"")</f>
      </c>
      <c r="S97" s="772" t="str">
        <f t="shared" si="11"/>
      </c>
      <c r="T97" s="772" t="str">
        <f>IF(B97="","",IF(ISERROR(MATCH($J97,SorP!$B$1:$B$6226,0)),"",INDIRECT("'SorP'!$A$"&amp;MATCH($S97&amp;$J97,SorP!C:C,0))))</f>
      </c>
      <c r="U97" s="792"/>
      <c r="V97" s="817" t="e">
        <f>IF(C97="",NA(),IF(OR(C97="Smelter not listed",C97="Smelter not yet identified"),MATCH($B97&amp;$D97,'Smelter Look-up'!$J:$J,0),MATCH($B97&amp;$C97,'Smelter Look-up'!$J:$J,0)))</f>
        <v>#N/A</v>
      </c>
      <c r="X97" s="818">
        <f t="shared" si="12"/>
        <v>0</v>
      </c>
      <c r="AB97" s="819" t="str">
        <f t="shared" si="13"/>
      </c>
    </row>
    <row r="98" ht="20" s="818" customFormat="1">
      <c r="A98" s="772" t="s">
        <v>433</v>
      </c>
      <c r="B98" s="773" t="s">
        <v>147</v>
      </c>
      <c r="C98" s="777" t="s">
        <v>434</v>
      </c>
      <c r="D98" s="821"/>
      <c r="E98" s="773" t="s">
        <v>168</v>
      </c>
      <c r="F98" s="773" t="s">
        <v>433</v>
      </c>
      <c r="G98" s="773" t="s">
        <v>158</v>
      </c>
      <c r="H98" s="774"/>
      <c r="I98" s="775" t="str">
        <f>IF(ISERROR($V98),"",OFFSET('Smelter Look-up'!$H$4,$V98-4,0))</f>
      </c>
      <c r="J98" s="775" t="str">
        <f>IF(ISERROR($V98),"",OFFSET('Smelter Look-up'!$I$4,$V98-4,0))</f>
      </c>
      <c r="K98" s="815"/>
      <c r="L98" s="815"/>
      <c r="M98" s="815"/>
      <c r="N98" s="815"/>
      <c r="O98" s="815" t="s">
        <v>404</v>
      </c>
      <c r="P98" s="776"/>
      <c r="Q98" s="816"/>
      <c r="R98" s="773" t="str">
        <f>IF(ISERROR($V98),"",OFFSET('Smelter Look-up'!$C$4,$V98-4,0)&amp;"")</f>
      </c>
      <c r="S98" s="772" t="str">
        <f t="shared" si="11"/>
      </c>
      <c r="T98" s="772" t="str">
        <f>IF(B98="","",IF(ISERROR(MATCH($J98,SorP!$B$1:$B$6226,0)),"",INDIRECT("'SorP'!$A$"&amp;MATCH($S98&amp;$J98,SorP!C:C,0))))</f>
      </c>
      <c r="U98" s="792"/>
      <c r="V98" s="817" t="e">
        <f>IF(C98="",NA(),IF(OR(C98="Smelter not listed",C98="Smelter not yet identified"),MATCH($B98&amp;$D98,'Smelter Look-up'!$J:$J,0),MATCH($B98&amp;$C98,'Smelter Look-up'!$J:$J,0)))</f>
        <v>#N/A</v>
      </c>
      <c r="X98" s="818">
        <f t="shared" si="12"/>
        <v>0</v>
      </c>
      <c r="AB98" s="819" t="str">
        <f t="shared" si="13"/>
      </c>
    </row>
    <row r="99" ht="20" s="818" customFormat="1">
      <c r="A99" s="772" t="s">
        <v>435</v>
      </c>
      <c r="B99" s="773" t="s">
        <v>147</v>
      </c>
      <c r="C99" s="777" t="s">
        <v>436</v>
      </c>
      <c r="D99" s="821"/>
      <c r="E99" s="773" t="s">
        <v>157</v>
      </c>
      <c r="F99" s="773" t="s">
        <v>435</v>
      </c>
      <c r="G99" s="773" t="s">
        <v>158</v>
      </c>
      <c r="H99" s="774"/>
      <c r="I99" s="775" t="str">
        <f>IF(ISERROR($V99),"",OFFSET('Smelter Look-up'!$H$4,$V99-4,0))</f>
      </c>
      <c r="J99" s="775" t="str">
        <f>IF(ISERROR($V99),"",OFFSET('Smelter Look-up'!$I$4,$V99-4,0))</f>
      </c>
      <c r="K99" s="815"/>
      <c r="L99" s="815"/>
      <c r="M99" s="815"/>
      <c r="N99" s="815"/>
      <c r="O99" s="815" t="s">
        <v>437</v>
      </c>
      <c r="P99" s="776"/>
      <c r="Q99" s="816"/>
      <c r="R99" s="773" t="str">
        <f>IF(ISERROR($V99),"",OFFSET('Smelter Look-up'!$C$4,$V99-4,0)&amp;"")</f>
      </c>
      <c r="S99" s="772" t="str">
        <f t="shared" si="11"/>
      </c>
      <c r="T99" s="772" t="str">
        <f>IF(B99="","",IF(ISERROR(MATCH($J99,SorP!$B$1:$B$6226,0)),"",INDIRECT("'SorP'!$A$"&amp;MATCH($S99&amp;$J99,SorP!C:C,0))))</f>
      </c>
      <c r="U99" s="792"/>
      <c r="V99" s="817" t="e">
        <f>IF(C99="",NA(),IF(OR(C99="Smelter not listed",C99="Smelter not yet identified"),MATCH($B99&amp;$D99,'Smelter Look-up'!$J:$J,0),MATCH($B99&amp;$C99,'Smelter Look-up'!$J:$J,0)))</f>
        <v>#N/A</v>
      </c>
      <c r="X99" s="818">
        <f t="shared" si="12"/>
        <v>0</v>
      </c>
      <c r="AB99" s="819" t="str">
        <f t="shared" si="13"/>
      </c>
    </row>
    <row r="100" ht="20" s="818" customFormat="1">
      <c r="A100" s="772" t="s">
        <v>438</v>
      </c>
      <c r="B100" s="773" t="s">
        <v>147</v>
      </c>
      <c r="C100" s="777" t="s">
        <v>164</v>
      </c>
      <c r="D100" s="821"/>
      <c r="E100" s="773" t="s">
        <v>157</v>
      </c>
      <c r="F100" s="773" t="s">
        <v>438</v>
      </c>
      <c r="G100" s="773" t="s">
        <v>158</v>
      </c>
      <c r="H100" s="774"/>
      <c r="I100" s="775" t="str">
        <f>IF(ISERROR($V100),"",OFFSET('Smelter Look-up'!$H$4,$V100-4,0))</f>
      </c>
      <c r="J100" s="775" t="str">
        <f>IF(ISERROR($V100),"",OFFSET('Smelter Look-up'!$I$4,$V100-4,0))</f>
      </c>
      <c r="K100" s="815"/>
      <c r="L100" s="815"/>
      <c r="M100" s="815"/>
      <c r="N100" s="815"/>
      <c r="O100" s="815" t="s">
        <v>439</v>
      </c>
      <c r="P100" s="776"/>
      <c r="Q100" s="816"/>
      <c r="R100" s="773" t="str">
        <f>IF(ISERROR($V100),"",OFFSET('Smelter Look-up'!$C$4,$V100-4,0)&amp;"")</f>
      </c>
      <c r="S100" s="772" t="str">
        <f t="shared" si="11"/>
      </c>
      <c r="T100" s="772" t="str">
        <f>IF(B100="","",IF(ISERROR(MATCH($J100,SorP!$B$1:$B$6226,0)),"",INDIRECT("'SorP'!$A$"&amp;MATCH($S100&amp;$J100,SorP!C:C,0))))</f>
      </c>
      <c r="U100" s="792"/>
      <c r="V100" s="817" t="e">
        <f>IF(C100="",NA(),IF(OR(C100="Smelter not listed",C100="Smelter not yet identified"),MATCH($B100&amp;$D100,'Smelter Look-up'!$J:$J,0),MATCH($B100&amp;$C100,'Smelter Look-up'!$J:$J,0)))</f>
        <v>#N/A</v>
      </c>
      <c r="X100" s="818">
        <f t="shared" si="12"/>
        <v>0</v>
      </c>
      <c r="AB100" s="819" t="str">
        <f t="shared" si="13"/>
      </c>
    </row>
    <row r="101" ht="20" s="818" customFormat="1">
      <c r="A101" s="772" t="s">
        <v>440</v>
      </c>
      <c r="B101" s="773" t="s">
        <v>147</v>
      </c>
      <c r="C101" s="777" t="s">
        <v>441</v>
      </c>
      <c r="D101" s="821"/>
      <c r="E101" s="773" t="s">
        <v>157</v>
      </c>
      <c r="F101" s="773" t="s">
        <v>440</v>
      </c>
      <c r="G101" s="773" t="s">
        <v>158</v>
      </c>
      <c r="H101" s="774"/>
      <c r="I101" s="775" t="str">
        <f>IF(ISERROR($V101),"",OFFSET('Smelter Look-up'!$H$4,$V101-4,0))</f>
      </c>
      <c r="J101" s="775" t="str">
        <f>IF(ISERROR($V101),"",OFFSET('Smelter Look-up'!$I$4,$V101-4,0))</f>
      </c>
      <c r="K101" s="815"/>
      <c r="L101" s="815"/>
      <c r="M101" s="815"/>
      <c r="N101" s="815"/>
      <c r="O101" s="815" t="s">
        <v>157</v>
      </c>
      <c r="P101" s="776"/>
      <c r="Q101" s="816"/>
      <c r="R101" s="773" t="str">
        <f>IF(ISERROR($V101),"",OFFSET('Smelter Look-up'!$C$4,$V101-4,0)&amp;"")</f>
      </c>
      <c r="S101" s="772" t="str">
        <f t="shared" si="11"/>
      </c>
      <c r="T101" s="772" t="str">
        <f>IF(B101="","",IF(ISERROR(MATCH($J101,SorP!$B$1:$B$6226,0)),"",INDIRECT("'SorP'!$A$"&amp;MATCH($S101&amp;$J101,SorP!C:C,0))))</f>
      </c>
      <c r="U101" s="792"/>
      <c r="V101" s="817" t="e">
        <f>IF(C101="",NA(),IF(OR(C101="Smelter not listed",C101="Smelter not yet identified"),MATCH($B101&amp;$D101,'Smelter Look-up'!$J:$J,0),MATCH($B101&amp;$C101,'Smelter Look-up'!$J:$J,0)))</f>
        <v>#N/A</v>
      </c>
      <c r="X101" s="818">
        <f t="shared" si="12"/>
        <v>0</v>
      </c>
      <c r="AB101" s="819" t="str">
        <f t="shared" si="13"/>
      </c>
    </row>
    <row r="102" ht="20" s="818" customFormat="1">
      <c r="A102" s="772" t="s">
        <v>442</v>
      </c>
      <c r="B102" s="773" t="s">
        <v>147</v>
      </c>
      <c r="C102" s="777" t="s">
        <v>443</v>
      </c>
      <c r="D102" s="821"/>
      <c r="E102" s="773" t="s">
        <v>157</v>
      </c>
      <c r="F102" s="773" t="s">
        <v>442</v>
      </c>
      <c r="G102" s="773" t="s">
        <v>158</v>
      </c>
      <c r="H102" s="774"/>
      <c r="I102" s="775" t="str">
        <f>IF(ISERROR($V102),"",OFFSET('Smelter Look-up'!$H$4,$V102-4,0))</f>
      </c>
      <c r="J102" s="775" t="str">
        <f>IF(ISERROR($V102),"",OFFSET('Smelter Look-up'!$I$4,$V102-4,0))</f>
      </c>
      <c r="K102" s="815"/>
      <c r="L102" s="815"/>
      <c r="M102" s="815"/>
      <c r="N102" s="815"/>
      <c r="O102" s="815" t="s">
        <v>444</v>
      </c>
      <c r="P102" s="776"/>
      <c r="Q102" s="816"/>
      <c r="R102" s="773" t="str">
        <f>IF(ISERROR($V102),"",OFFSET('Smelter Look-up'!$C$4,$V102-4,0)&amp;"")</f>
      </c>
      <c r="S102" s="772" t="str">
        <f ref="S102:S132" t="shared" si="14">IF(B102="","",IF(ISERROR(MATCH($E102,CL,0)),"Unknown",INDIRECT("'C'!$A$"&amp;MATCH($E102,CL,0)+1)))</f>
      </c>
      <c r="T102" s="772" t="str">
        <f>IF(B102="","",IF(ISERROR(MATCH($J102,SorP!$B$1:$B$6226,0)),"",INDIRECT("'SorP'!$A$"&amp;MATCH($S102&amp;$J102,SorP!C:C,0))))</f>
      </c>
      <c r="U102" s="792"/>
      <c r="V102" s="817" t="e">
        <f>IF(C102="",NA(),IF(OR(C102="Smelter not listed",C102="Smelter not yet identified"),MATCH($B102&amp;$D102,'Smelter Look-up'!$J:$J,0),MATCH($B102&amp;$C102,'Smelter Look-up'!$J:$J,0)))</f>
        <v>#N/A</v>
      </c>
      <c r="X102" s="818">
        <f ref="X102:X132" t="shared" si="15">IF(AND(C102="Smelter not listed",OR(LEN(D102)=0,LEN(E102)=0)),1,0)</f>
        <v>0</v>
      </c>
      <c r="AB102" s="819" t="str">
        <f ref="AB102:AB132" t="shared" si="16">B102&amp;C102</f>
      </c>
    </row>
    <row r="103" ht="20" s="818" customFormat="1">
      <c r="A103" s="772" t="s">
        <v>445</v>
      </c>
      <c r="B103" s="773" t="s">
        <v>147</v>
      </c>
      <c r="C103" s="777" t="s">
        <v>446</v>
      </c>
      <c r="D103" s="821"/>
      <c r="E103" s="773" t="s">
        <v>447</v>
      </c>
      <c r="F103" s="773" t="s">
        <v>445</v>
      </c>
      <c r="G103" s="773" t="s">
        <v>158</v>
      </c>
      <c r="H103" s="774"/>
      <c r="I103" s="775" t="str">
        <f>IF(ISERROR($V103),"",OFFSET('Smelter Look-up'!$H$4,$V103-4,0))</f>
      </c>
      <c r="J103" s="775" t="str">
        <f>IF(ISERROR($V103),"",OFFSET('Smelter Look-up'!$I$4,$V103-4,0))</f>
      </c>
      <c r="K103" s="815"/>
      <c r="L103" s="815"/>
      <c r="M103" s="815"/>
      <c r="N103" s="815"/>
      <c r="O103" s="815" t="s">
        <v>393</v>
      </c>
      <c r="P103" s="776"/>
      <c r="Q103" s="816"/>
      <c r="R103" s="773" t="str">
        <f>IF(ISERROR($V103),"",OFFSET('Smelter Look-up'!$C$4,$V103-4,0)&amp;"")</f>
      </c>
      <c r="S103" s="772" t="str">
        <f t="shared" si="14"/>
      </c>
      <c r="T103" s="772" t="str">
        <f>IF(B103="","",IF(ISERROR(MATCH($J103,SorP!$B$1:$B$6226,0)),"",INDIRECT("'SorP'!$A$"&amp;MATCH($S103&amp;$J103,SorP!C:C,0))))</f>
      </c>
      <c r="U103" s="792"/>
      <c r="V103" s="817" t="e">
        <f>IF(C103="",NA(),IF(OR(C103="Smelter not listed",C103="Smelter not yet identified"),MATCH($B103&amp;$D103,'Smelter Look-up'!$J:$J,0),MATCH($B103&amp;$C103,'Smelter Look-up'!$J:$J,0)))</f>
        <v>#N/A</v>
      </c>
      <c r="X103" s="818">
        <f t="shared" si="15"/>
        <v>0</v>
      </c>
      <c r="AB103" s="819" t="str">
        <f t="shared" si="16"/>
      </c>
    </row>
    <row r="104" ht="20" s="818" customFormat="1">
      <c r="A104" s="772" t="s">
        <v>448</v>
      </c>
      <c r="B104" s="773" t="s">
        <v>147</v>
      </c>
      <c r="C104" s="777" t="s">
        <v>449</v>
      </c>
      <c r="D104" s="821"/>
      <c r="E104" s="773" t="s">
        <v>157</v>
      </c>
      <c r="F104" s="773" t="s">
        <v>448</v>
      </c>
      <c r="G104" s="773" t="s">
        <v>158</v>
      </c>
      <c r="H104" s="774"/>
      <c r="I104" s="775" t="str">
        <f>IF(ISERROR($V104),"",OFFSET('Smelter Look-up'!$H$4,$V104-4,0))</f>
      </c>
      <c r="J104" s="775" t="str">
        <f>IF(ISERROR($V104),"",OFFSET('Smelter Look-up'!$I$4,$V104-4,0))</f>
      </c>
      <c r="K104" s="815"/>
      <c r="L104" s="815"/>
      <c r="M104" s="815"/>
      <c r="N104" s="815"/>
      <c r="O104" s="815" t="s">
        <v>450</v>
      </c>
      <c r="P104" s="776"/>
      <c r="Q104" s="816"/>
      <c r="R104" s="773" t="str">
        <f>IF(ISERROR($V104),"",OFFSET('Smelter Look-up'!$C$4,$V104-4,0)&amp;"")</f>
      </c>
      <c r="S104" s="772" t="str">
        <f t="shared" si="14"/>
      </c>
      <c r="T104" s="772" t="str">
        <f>IF(B104="","",IF(ISERROR(MATCH($J104,SorP!$B$1:$B$6226,0)),"",INDIRECT("'SorP'!$A$"&amp;MATCH($S104&amp;$J104,SorP!C:C,0))))</f>
      </c>
      <c r="U104" s="792"/>
      <c r="V104" s="817" t="e">
        <f>IF(C104="",NA(),IF(OR(C104="Smelter not listed",C104="Smelter not yet identified"),MATCH($B104&amp;$D104,'Smelter Look-up'!$J:$J,0),MATCH($B104&amp;$C104,'Smelter Look-up'!$J:$J,0)))</f>
        <v>#N/A</v>
      </c>
      <c r="X104" s="818">
        <f t="shared" si="15"/>
        <v>0</v>
      </c>
      <c r="AB104" s="819" t="str">
        <f t="shared" si="16"/>
      </c>
    </row>
    <row r="105" ht="20" s="818" customFormat="1">
      <c r="A105" s="772" t="s">
        <v>451</v>
      </c>
      <c r="B105" s="773" t="s">
        <v>147</v>
      </c>
      <c r="C105" s="777" t="s">
        <v>452</v>
      </c>
      <c r="D105" s="821"/>
      <c r="E105" s="773" t="s">
        <v>157</v>
      </c>
      <c r="F105" s="773" t="s">
        <v>451</v>
      </c>
      <c r="G105" s="773" t="s">
        <v>158</v>
      </c>
      <c r="H105" s="774"/>
      <c r="I105" s="775" t="str">
        <f>IF(ISERROR($V105),"",OFFSET('Smelter Look-up'!$H$4,$V105-4,0))</f>
      </c>
      <c r="J105" s="775" t="str">
        <f>IF(ISERROR($V105),"",OFFSET('Smelter Look-up'!$I$4,$V105-4,0))</f>
      </c>
      <c r="K105" s="815"/>
      <c r="L105" s="815"/>
      <c r="M105" s="815"/>
      <c r="N105" s="815"/>
      <c r="O105" s="815" t="s">
        <v>453</v>
      </c>
      <c r="P105" s="776"/>
      <c r="Q105" s="816"/>
      <c r="R105" s="773" t="str">
        <f>IF(ISERROR($V105),"",OFFSET('Smelter Look-up'!$C$4,$V105-4,0)&amp;"")</f>
      </c>
      <c r="S105" s="772" t="str">
        <f t="shared" si="14"/>
      </c>
      <c r="T105" s="772" t="str">
        <f>IF(B105="","",IF(ISERROR(MATCH($J105,SorP!$B$1:$B$6226,0)),"",INDIRECT("'SorP'!$A$"&amp;MATCH($S105&amp;$J105,SorP!C:C,0))))</f>
      </c>
      <c r="U105" s="792"/>
      <c r="V105" s="817" t="e">
        <f>IF(C105="",NA(),IF(OR(C105="Smelter not listed",C105="Smelter not yet identified"),MATCH($B105&amp;$D105,'Smelter Look-up'!$J:$J,0),MATCH($B105&amp;$C105,'Smelter Look-up'!$J:$J,0)))</f>
        <v>#N/A</v>
      </c>
      <c r="X105" s="818">
        <f t="shared" si="15"/>
        <v>0</v>
      </c>
      <c r="AB105" s="819" t="str">
        <f t="shared" si="16"/>
      </c>
    </row>
    <row r="106" ht="20" s="818" customFormat="1">
      <c r="A106" s="772" t="s">
        <v>454</v>
      </c>
      <c r="B106" s="773" t="s">
        <v>147</v>
      </c>
      <c r="C106" s="777" t="s">
        <v>156</v>
      </c>
      <c r="D106" s="821"/>
      <c r="E106" s="773" t="s">
        <v>157</v>
      </c>
      <c r="F106" s="773" t="s">
        <v>454</v>
      </c>
      <c r="G106" s="773" t="s">
        <v>158</v>
      </c>
      <c r="H106" s="774"/>
      <c r="I106" s="775" t="str">
        <f>IF(ISERROR($V106),"",OFFSET('Smelter Look-up'!$H$4,$V106-4,0))</f>
      </c>
      <c r="J106" s="775" t="str">
        <f>IF(ISERROR($V106),"",OFFSET('Smelter Look-up'!$I$4,$V106-4,0))</f>
      </c>
      <c r="K106" s="815"/>
      <c r="L106" s="815"/>
      <c r="M106" s="815"/>
      <c r="N106" s="815"/>
      <c r="O106" s="815" t="s">
        <v>455</v>
      </c>
      <c r="P106" s="776"/>
      <c r="Q106" s="816"/>
      <c r="R106" s="773" t="str">
        <f>IF(ISERROR($V106),"",OFFSET('Smelter Look-up'!$C$4,$V106-4,0)&amp;"")</f>
      </c>
      <c r="S106" s="772" t="str">
        <f t="shared" si="14"/>
      </c>
      <c r="T106" s="772" t="str">
        <f>IF(B106="","",IF(ISERROR(MATCH($J106,SorP!$B$1:$B$6226,0)),"",INDIRECT("'SorP'!$A$"&amp;MATCH($S106&amp;$J106,SorP!C:C,0))))</f>
      </c>
      <c r="U106" s="792"/>
      <c r="V106" s="817" t="e">
        <f>IF(C106="",NA(),IF(OR(C106="Smelter not listed",C106="Smelter not yet identified"),MATCH($B106&amp;$D106,'Smelter Look-up'!$J:$J,0),MATCH($B106&amp;$C106,'Smelter Look-up'!$J:$J,0)))</f>
        <v>#N/A</v>
      </c>
      <c r="X106" s="818">
        <f t="shared" si="15"/>
        <v>0</v>
      </c>
      <c r="AB106" s="819" t="str">
        <f t="shared" si="16"/>
      </c>
    </row>
    <row r="107" ht="20" s="818" customFormat="1">
      <c r="A107" s="772" t="s">
        <v>456</v>
      </c>
      <c r="B107" s="773" t="s">
        <v>147</v>
      </c>
      <c r="C107" s="777" t="s">
        <v>457</v>
      </c>
      <c r="D107" s="821"/>
      <c r="E107" s="773" t="s">
        <v>447</v>
      </c>
      <c r="F107" s="773" t="s">
        <v>456</v>
      </c>
      <c r="G107" s="773" t="s">
        <v>158</v>
      </c>
      <c r="H107" s="774"/>
      <c r="I107" s="775" t="str">
        <f>IF(ISERROR($V107),"",OFFSET('Smelter Look-up'!$H$4,$V107-4,0))</f>
      </c>
      <c r="J107" s="775" t="str">
        <f>IF(ISERROR($V107),"",OFFSET('Smelter Look-up'!$I$4,$V107-4,0))</f>
      </c>
      <c r="K107" s="815"/>
      <c r="L107" s="815"/>
      <c r="M107" s="815"/>
      <c r="N107" s="815"/>
      <c r="O107" s="815" t="s">
        <v>393</v>
      </c>
      <c r="P107" s="776"/>
      <c r="Q107" s="816"/>
      <c r="R107" s="773" t="str">
        <f>IF(ISERROR($V107),"",OFFSET('Smelter Look-up'!$C$4,$V107-4,0)&amp;"")</f>
      </c>
      <c r="S107" s="772" t="str">
        <f t="shared" si="14"/>
      </c>
      <c r="T107" s="772" t="str">
        <f>IF(B107="","",IF(ISERROR(MATCH($J107,SorP!$B$1:$B$6226,0)),"",INDIRECT("'SorP'!$A$"&amp;MATCH($S107&amp;$J107,SorP!C:C,0))))</f>
      </c>
      <c r="U107" s="792"/>
      <c r="V107" s="817" t="e">
        <f>IF(C107="",NA(),IF(OR(C107="Smelter not listed",C107="Smelter not yet identified"),MATCH($B107&amp;$D107,'Smelter Look-up'!$J:$J,0),MATCH($B107&amp;$C107,'Smelter Look-up'!$J:$J,0)))</f>
        <v>#N/A</v>
      </c>
      <c r="X107" s="818">
        <f t="shared" si="15"/>
        <v>0</v>
      </c>
      <c r="AB107" s="819" t="str">
        <f t="shared" si="16"/>
      </c>
    </row>
    <row r="108" ht="20" s="818" customFormat="1">
      <c r="A108" s="772" t="s">
        <v>458</v>
      </c>
      <c r="B108" s="773" t="s">
        <v>147</v>
      </c>
      <c r="C108" s="777" t="s">
        <v>459</v>
      </c>
      <c r="D108" s="821"/>
      <c r="E108" s="773" t="s">
        <v>460</v>
      </c>
      <c r="F108" s="773" t="s">
        <v>458</v>
      </c>
      <c r="G108" s="773" t="s">
        <v>158</v>
      </c>
      <c r="H108" s="774"/>
      <c r="I108" s="775" t="str">
        <f>IF(ISERROR($V108),"",OFFSET('Smelter Look-up'!$H$4,$V108-4,0))</f>
      </c>
      <c r="J108" s="775" t="str">
        <f>IF(ISERROR($V108),"",OFFSET('Smelter Look-up'!$I$4,$V108-4,0))</f>
      </c>
      <c r="K108" s="815"/>
      <c r="L108" s="815"/>
      <c r="M108" s="815"/>
      <c r="N108" s="815"/>
      <c r="O108" s="815" t="s">
        <v>461</v>
      </c>
      <c r="P108" s="776"/>
      <c r="Q108" s="816"/>
      <c r="R108" s="773" t="str">
        <f>IF(ISERROR($V108),"",OFFSET('Smelter Look-up'!$C$4,$V108-4,0)&amp;"")</f>
      </c>
      <c r="S108" s="772" t="str">
        <f t="shared" si="14"/>
      </c>
      <c r="T108" s="772" t="str">
        <f>IF(B108="","",IF(ISERROR(MATCH($J108,SorP!$B$1:$B$6226,0)),"",INDIRECT("'SorP'!$A$"&amp;MATCH($S108&amp;$J108,SorP!C:C,0))))</f>
      </c>
      <c r="U108" s="792"/>
      <c r="V108" s="817" t="e">
        <f>IF(C108="",NA(),IF(OR(C108="Smelter not listed",C108="Smelter not yet identified"),MATCH($B108&amp;$D108,'Smelter Look-up'!$J:$J,0),MATCH($B108&amp;$C108,'Smelter Look-up'!$J:$J,0)))</f>
        <v>#N/A</v>
      </c>
      <c r="X108" s="818">
        <f t="shared" si="15"/>
        <v>0</v>
      </c>
      <c r="AB108" s="819" t="str">
        <f t="shared" si="16"/>
      </c>
    </row>
    <row r="109" ht="20" s="818" customFormat="1">
      <c r="A109" s="772" t="s">
        <v>462</v>
      </c>
      <c r="B109" s="773" t="s">
        <v>149</v>
      </c>
      <c r="C109" s="777" t="s">
        <v>463</v>
      </c>
      <c r="D109" s="821"/>
      <c r="E109" s="773" t="s">
        <v>464</v>
      </c>
      <c r="F109" s="773" t="s">
        <v>462</v>
      </c>
      <c r="G109" s="773" t="s">
        <v>158</v>
      </c>
      <c r="H109" s="774"/>
      <c r="I109" s="775" t="str">
        <f>IF(ISERROR($V109),"",OFFSET('Smelter Look-up'!$H$4,$V109-4,0))</f>
      </c>
      <c r="J109" s="775" t="str">
        <f>IF(ISERROR($V109),"",OFFSET('Smelter Look-up'!$I$4,$V109-4,0))</f>
      </c>
      <c r="K109" s="815"/>
      <c r="L109" s="815"/>
      <c r="M109" s="815"/>
      <c r="N109" s="815"/>
      <c r="O109" s="815" t="s">
        <v>465</v>
      </c>
      <c r="P109" s="776"/>
      <c r="Q109" s="816"/>
      <c r="R109" s="773" t="str">
        <f>IF(ISERROR($V109),"",OFFSET('Smelter Look-up'!$C$4,$V109-4,0)&amp;"")</f>
      </c>
      <c r="S109" s="772" t="str">
        <f t="shared" si="14"/>
      </c>
      <c r="T109" s="772" t="str">
        <f>IF(B109="","",IF(ISERROR(MATCH($J109,SorP!$B$1:$B$6226,0)),"",INDIRECT("'SorP'!$A$"&amp;MATCH($S109&amp;$J109,SorP!C:C,0))))</f>
      </c>
      <c r="U109" s="792"/>
      <c r="V109" s="817" t="e">
        <f>IF(C109="",NA(),IF(OR(C109="Smelter not listed",C109="Smelter not yet identified"),MATCH($B109&amp;$D109,'Smelter Look-up'!$J:$J,0),MATCH($B109&amp;$C109,'Smelter Look-up'!$J:$J,0)))</f>
        <v>#N/A</v>
      </c>
      <c r="X109" s="818">
        <f t="shared" si="15"/>
        <v>0</v>
      </c>
      <c r="AB109" s="819" t="str">
        <f t="shared" si="16"/>
      </c>
    </row>
    <row r="110" ht="20" s="818" customFormat="1">
      <c r="A110" s="772" t="s">
        <v>466</v>
      </c>
      <c r="B110" s="773" t="s">
        <v>149</v>
      </c>
      <c r="C110" s="777" t="s">
        <v>467</v>
      </c>
      <c r="D110" s="821"/>
      <c r="E110" s="773" t="s">
        <v>468</v>
      </c>
      <c r="F110" s="773" t="s">
        <v>466</v>
      </c>
      <c r="G110" s="773" t="s">
        <v>158</v>
      </c>
      <c r="H110" s="774"/>
      <c r="I110" s="775" t="str">
        <f>IF(ISERROR($V110),"",OFFSET('Smelter Look-up'!$H$4,$V110-4,0))</f>
      </c>
      <c r="J110" s="775" t="str">
        <f>IF(ISERROR($V110),"",OFFSET('Smelter Look-up'!$I$4,$V110-4,0))</f>
      </c>
      <c r="K110" s="815"/>
      <c r="L110" s="815"/>
      <c r="M110" s="815"/>
      <c r="N110" s="815"/>
      <c r="O110" s="815" t="s">
        <v>173</v>
      </c>
      <c r="P110" s="776"/>
      <c r="Q110" s="816"/>
      <c r="R110" s="773" t="str">
        <f>IF(ISERROR($V110),"",OFFSET('Smelter Look-up'!$C$4,$V110-4,0)&amp;"")</f>
      </c>
      <c r="S110" s="772" t="str">
        <f t="shared" si="14"/>
      </c>
      <c r="T110" s="772" t="str">
        <f>IF(B110="","",IF(ISERROR(MATCH($J110,SorP!$B$1:$B$6226,0)),"",INDIRECT("'SorP'!$A$"&amp;MATCH($S110&amp;$J110,SorP!C:C,0))))</f>
      </c>
      <c r="U110" s="792"/>
      <c r="V110" s="817" t="e">
        <f>IF(C110="",NA(),IF(OR(C110="Smelter not listed",C110="Smelter not yet identified"),MATCH($B110&amp;$D110,'Smelter Look-up'!$J:$J,0),MATCH($B110&amp;$C110,'Smelter Look-up'!$J:$J,0)))</f>
        <v>#N/A</v>
      </c>
      <c r="X110" s="818">
        <f t="shared" si="15"/>
        <v>0</v>
      </c>
      <c r="AB110" s="819" t="str">
        <f t="shared" si="16"/>
      </c>
    </row>
    <row r="111" ht="20" s="818" customFormat="1">
      <c r="A111" s="772" t="s">
        <v>469</v>
      </c>
      <c r="B111" s="773" t="s">
        <v>149</v>
      </c>
      <c r="C111" s="777" t="s">
        <v>470</v>
      </c>
      <c r="D111" s="821"/>
      <c r="E111" s="773" t="s">
        <v>468</v>
      </c>
      <c r="F111" s="773" t="s">
        <v>469</v>
      </c>
      <c r="G111" s="773" t="s">
        <v>158</v>
      </c>
      <c r="H111" s="774"/>
      <c r="I111" s="775" t="str">
        <f>IF(ISERROR($V111),"",OFFSET('Smelter Look-up'!$H$4,$V111-4,0))</f>
      </c>
      <c r="J111" s="775" t="str">
        <f>IF(ISERROR($V111),"",OFFSET('Smelter Look-up'!$I$4,$V111-4,0))</f>
      </c>
      <c r="K111" s="815"/>
      <c r="L111" s="815"/>
      <c r="M111" s="815"/>
      <c r="N111" s="815"/>
      <c r="O111" s="815" t="s">
        <v>471</v>
      </c>
      <c r="P111" s="776"/>
      <c r="Q111" s="816"/>
      <c r="R111" s="773" t="str">
        <f>IF(ISERROR($V111),"",OFFSET('Smelter Look-up'!$C$4,$V111-4,0)&amp;"")</f>
      </c>
      <c r="S111" s="772" t="str">
        <f t="shared" si="14"/>
      </c>
      <c r="T111" s="772" t="str">
        <f>IF(B111="","",IF(ISERROR(MATCH($J111,SorP!$B$1:$B$6226,0)),"",INDIRECT("'SorP'!$A$"&amp;MATCH($S111&amp;$J111,SorP!C:C,0))))</f>
      </c>
      <c r="U111" s="792"/>
      <c r="V111" s="817" t="e">
        <f>IF(C111="",NA(),IF(OR(C111="Smelter not listed",C111="Smelter not yet identified"),MATCH($B111&amp;$D111,'Smelter Look-up'!$J:$J,0),MATCH($B111&amp;$C111,'Smelter Look-up'!$J:$J,0)))</f>
        <v>#N/A</v>
      </c>
      <c r="X111" s="818">
        <f t="shared" si="15"/>
        <v>0</v>
      </c>
      <c r="AB111" s="819" t="str">
        <f t="shared" si="16"/>
      </c>
    </row>
    <row r="112" ht="20" s="818" customFormat="1">
      <c r="A112" s="772" t="s">
        <v>472</v>
      </c>
      <c r="B112" s="773" t="s">
        <v>149</v>
      </c>
      <c r="C112" s="777" t="s">
        <v>473</v>
      </c>
      <c r="D112" s="821"/>
      <c r="E112" s="773" t="s">
        <v>474</v>
      </c>
      <c r="F112" s="773" t="s">
        <v>472</v>
      </c>
      <c r="G112" s="773" t="s">
        <v>158</v>
      </c>
      <c r="H112" s="774"/>
      <c r="I112" s="775" t="str">
        <f>IF(ISERROR($V112),"",OFFSET('Smelter Look-up'!$H$4,$V112-4,0))</f>
      </c>
      <c r="J112" s="775" t="str">
        <f>IF(ISERROR($V112),"",OFFSET('Smelter Look-up'!$I$4,$V112-4,0))</f>
      </c>
      <c r="K112" s="815"/>
      <c r="L112" s="815"/>
      <c r="M112" s="815"/>
      <c r="N112" s="815"/>
      <c r="O112" s="815" t="s">
        <v>475</v>
      </c>
      <c r="P112" s="776"/>
      <c r="Q112" s="816"/>
      <c r="R112" s="773" t="str">
        <f>IF(ISERROR($V112),"",OFFSET('Smelter Look-up'!$C$4,$V112-4,0)&amp;"")</f>
      </c>
      <c r="S112" s="772" t="str">
        <f t="shared" si="14"/>
      </c>
      <c r="T112" s="772" t="str">
        <f>IF(B112="","",IF(ISERROR(MATCH($J112,SorP!$B$1:$B$6226,0)),"",INDIRECT("'SorP'!$A$"&amp;MATCH($S112&amp;$J112,SorP!C:C,0))))</f>
      </c>
      <c r="U112" s="792"/>
      <c r="V112" s="817" t="e">
        <f>IF(C112="",NA(),IF(OR(C112="Smelter not listed",C112="Smelter not yet identified"),MATCH($B112&amp;$D112,'Smelter Look-up'!$J:$J,0),MATCH($B112&amp;$C112,'Smelter Look-up'!$J:$J,0)))</f>
        <v>#N/A</v>
      </c>
      <c r="X112" s="818">
        <f t="shared" si="15"/>
        <v>0</v>
      </c>
      <c r="AB112" s="819" t="str">
        <f t="shared" si="16"/>
      </c>
    </row>
    <row r="113" ht="20" s="818" customFormat="1">
      <c r="A113" s="772" t="s">
        <v>476</v>
      </c>
      <c r="B113" s="773" t="s">
        <v>149</v>
      </c>
      <c r="C113" s="777" t="s">
        <v>477</v>
      </c>
      <c r="D113" s="821"/>
      <c r="E113" s="773" t="s">
        <v>460</v>
      </c>
      <c r="F113" s="773" t="s">
        <v>476</v>
      </c>
      <c r="G113" s="773" t="s">
        <v>158</v>
      </c>
      <c r="H113" s="774"/>
      <c r="I113" s="775" t="str">
        <f>IF(ISERROR($V113),"",OFFSET('Smelter Look-up'!$H$4,$V113-4,0))</f>
      </c>
      <c r="J113" s="775" t="str">
        <f>IF(ISERROR($V113),"",OFFSET('Smelter Look-up'!$I$4,$V113-4,0))</f>
      </c>
      <c r="K113" s="815"/>
      <c r="L113" s="815"/>
      <c r="M113" s="815"/>
      <c r="N113" s="815"/>
      <c r="O113" s="815" t="s">
        <v>478</v>
      </c>
      <c r="P113" s="776"/>
      <c r="Q113" s="816"/>
      <c r="R113" s="773" t="str">
        <f>IF(ISERROR($V113),"",OFFSET('Smelter Look-up'!$C$4,$V113-4,0)&amp;"")</f>
      </c>
      <c r="S113" s="772" t="str">
        <f t="shared" si="14"/>
      </c>
      <c r="T113" s="772" t="str">
        <f>IF(B113="","",IF(ISERROR(MATCH($J113,SorP!$B$1:$B$6226,0)),"",INDIRECT("'SorP'!$A$"&amp;MATCH($S113&amp;$J113,SorP!C:C,0))))</f>
      </c>
      <c r="U113" s="792"/>
      <c r="V113" s="817" t="e">
        <f>IF(C113="",NA(),IF(OR(C113="Smelter not listed",C113="Smelter not yet identified"),MATCH($B113&amp;$D113,'Smelter Look-up'!$J:$J,0),MATCH($B113&amp;$C113,'Smelter Look-up'!$J:$J,0)))</f>
        <v>#N/A</v>
      </c>
      <c r="X113" s="818">
        <f t="shared" si="15"/>
        <v>0</v>
      </c>
      <c r="AB113" s="819" t="str">
        <f t="shared" si="16"/>
      </c>
    </row>
    <row r="114" ht="20" s="818" customFormat="1">
      <c r="A114" s="772" t="s">
        <v>479</v>
      </c>
      <c r="B114" s="773" t="s">
        <v>149</v>
      </c>
      <c r="C114" s="777" t="s">
        <v>480</v>
      </c>
      <c r="D114" s="821"/>
      <c r="E114" s="773" t="s">
        <v>460</v>
      </c>
      <c r="F114" s="773" t="s">
        <v>479</v>
      </c>
      <c r="G114" s="773" t="s">
        <v>158</v>
      </c>
      <c r="H114" s="774"/>
      <c r="I114" s="775" t="str">
        <f>IF(ISERROR($V114),"",OFFSET('Smelter Look-up'!$H$4,$V114-4,0))</f>
      </c>
      <c r="J114" s="775" t="str">
        <f>IF(ISERROR($V114),"",OFFSET('Smelter Look-up'!$I$4,$V114-4,0))</f>
      </c>
      <c r="K114" s="815"/>
      <c r="L114" s="815"/>
      <c r="M114" s="815"/>
      <c r="N114" s="815"/>
      <c r="O114" s="815" t="s">
        <v>481</v>
      </c>
      <c r="P114" s="776"/>
      <c r="Q114" s="816"/>
      <c r="R114" s="773" t="str">
        <f>IF(ISERROR($V114),"",OFFSET('Smelter Look-up'!$C$4,$V114-4,0)&amp;"")</f>
      </c>
      <c r="S114" s="772" t="str">
        <f t="shared" si="14"/>
      </c>
      <c r="T114" s="772" t="str">
        <f>IF(B114="","",IF(ISERROR(MATCH($J114,SorP!$B$1:$B$6226,0)),"",INDIRECT("'SorP'!$A$"&amp;MATCH($S114&amp;$J114,SorP!C:C,0))))</f>
      </c>
      <c r="U114" s="792"/>
      <c r="V114" s="817" t="e">
        <f>IF(C114="",NA(),IF(OR(C114="Smelter not listed",C114="Smelter not yet identified"),MATCH($B114&amp;$D114,'Smelter Look-up'!$J:$J,0),MATCH($B114&amp;$C114,'Smelter Look-up'!$J:$J,0)))</f>
        <v>#N/A</v>
      </c>
      <c r="X114" s="818">
        <f t="shared" si="15"/>
        <v>0</v>
      </c>
      <c r="AB114" s="819" t="str">
        <f t="shared" si="16"/>
      </c>
    </row>
    <row r="115" ht="20" s="818" customFormat="1">
      <c r="A115" s="772" t="s">
        <v>482</v>
      </c>
      <c r="B115" s="773" t="s">
        <v>149</v>
      </c>
      <c r="C115" s="777" t="s">
        <v>483</v>
      </c>
      <c r="D115" s="821"/>
      <c r="E115" s="773" t="s">
        <v>157</v>
      </c>
      <c r="F115" s="773" t="s">
        <v>482</v>
      </c>
      <c r="G115" s="773" t="s">
        <v>158</v>
      </c>
      <c r="H115" s="774"/>
      <c r="I115" s="775" t="str">
        <f>IF(ISERROR($V115),"",OFFSET('Smelter Look-up'!$H$4,$V115-4,0))</f>
      </c>
      <c r="J115" s="775" t="str">
        <f>IF(ISERROR($V115),"",OFFSET('Smelter Look-up'!$I$4,$V115-4,0))</f>
      </c>
      <c r="K115" s="815"/>
      <c r="L115" s="815"/>
      <c r="M115" s="815"/>
      <c r="N115" s="815"/>
      <c r="O115" s="815" t="s">
        <v>484</v>
      </c>
      <c r="P115" s="776"/>
      <c r="Q115" s="816"/>
      <c r="R115" s="773" t="str">
        <f>IF(ISERROR($V115),"",OFFSET('Smelter Look-up'!$C$4,$V115-4,0)&amp;"")</f>
      </c>
      <c r="S115" s="772" t="str">
        <f t="shared" si="14"/>
      </c>
      <c r="T115" s="772" t="str">
        <f>IF(B115="","",IF(ISERROR(MATCH($J115,SorP!$B$1:$B$6226,0)),"",INDIRECT("'SorP'!$A$"&amp;MATCH($S115&amp;$J115,SorP!C:C,0))))</f>
      </c>
      <c r="U115" s="792"/>
      <c r="V115" s="817" t="e">
        <f>IF(C115="",NA(),IF(OR(C115="Smelter not listed",C115="Smelter not yet identified"),MATCH($B115&amp;$D115,'Smelter Look-up'!$J:$J,0),MATCH($B115&amp;$C115,'Smelter Look-up'!$J:$J,0)))</f>
        <v>#N/A</v>
      </c>
      <c r="X115" s="818">
        <f t="shared" si="15"/>
        <v>0</v>
      </c>
      <c r="AB115" s="819" t="str">
        <f t="shared" si="16"/>
      </c>
    </row>
    <row r="116" ht="20" s="818" customFormat="1">
      <c r="A116" s="772" t="s">
        <v>485</v>
      </c>
      <c r="B116" s="773" t="s">
        <v>149</v>
      </c>
      <c r="C116" s="777" t="s">
        <v>486</v>
      </c>
      <c r="D116" s="821"/>
      <c r="E116" s="773" t="s">
        <v>487</v>
      </c>
      <c r="F116" s="773" t="s">
        <v>485</v>
      </c>
      <c r="G116" s="773" t="s">
        <v>158</v>
      </c>
      <c r="H116" s="774"/>
      <c r="I116" s="775" t="str">
        <f>IF(ISERROR($V116),"",OFFSET('Smelter Look-up'!$H$4,$V116-4,0))</f>
      </c>
      <c r="J116" s="775" t="str">
        <f>IF(ISERROR($V116),"",OFFSET('Smelter Look-up'!$I$4,$V116-4,0))</f>
      </c>
      <c r="K116" s="815"/>
      <c r="L116" s="815"/>
      <c r="M116" s="815"/>
      <c r="N116" s="815"/>
      <c r="O116" s="815" t="s">
        <v>173</v>
      </c>
      <c r="P116" s="776"/>
      <c r="Q116" s="816"/>
      <c r="R116" s="773" t="str">
        <f>IF(ISERROR($V116),"",OFFSET('Smelter Look-up'!$C$4,$V116-4,0)&amp;"")</f>
      </c>
      <c r="S116" s="772" t="str">
        <f t="shared" si="14"/>
      </c>
      <c r="T116" s="772" t="str">
        <f>IF(B116="","",IF(ISERROR(MATCH($J116,SorP!$B$1:$B$6226,0)),"",INDIRECT("'SorP'!$A$"&amp;MATCH($S116&amp;$J116,SorP!C:C,0))))</f>
      </c>
      <c r="U116" s="792"/>
      <c r="V116" s="817" t="e">
        <f>IF(C116="",NA(),IF(OR(C116="Smelter not listed",C116="Smelter not yet identified"),MATCH($B116&amp;$D116,'Smelter Look-up'!$J:$J,0),MATCH($B116&amp;$C116,'Smelter Look-up'!$J:$J,0)))</f>
        <v>#N/A</v>
      </c>
      <c r="X116" s="818">
        <f t="shared" si="15"/>
        <v>0</v>
      </c>
      <c r="AB116" s="819" t="str">
        <f t="shared" si="16"/>
      </c>
    </row>
    <row r="117" ht="20" s="818" customFormat="1">
      <c r="A117" s="772" t="s">
        <v>488</v>
      </c>
      <c r="B117" s="773" t="s">
        <v>149</v>
      </c>
      <c r="C117" s="777" t="s">
        <v>489</v>
      </c>
      <c r="D117" s="821"/>
      <c r="E117" s="773" t="s">
        <v>157</v>
      </c>
      <c r="F117" s="773" t="s">
        <v>488</v>
      </c>
      <c r="G117" s="773" t="s">
        <v>158</v>
      </c>
      <c r="H117" s="774"/>
      <c r="I117" s="775" t="str">
        <f>IF(ISERROR($V117),"",OFFSET('Smelter Look-up'!$H$4,$V117-4,0))</f>
      </c>
      <c r="J117" s="775" t="str">
        <f>IF(ISERROR($V117),"",OFFSET('Smelter Look-up'!$I$4,$V117-4,0))</f>
      </c>
      <c r="K117" s="815"/>
      <c r="L117" s="815"/>
      <c r="M117" s="815"/>
      <c r="N117" s="815"/>
      <c r="O117" s="815" t="s">
        <v>490</v>
      </c>
      <c r="P117" s="776"/>
      <c r="Q117" s="816"/>
      <c r="R117" s="773" t="str">
        <f>IF(ISERROR($V117),"",OFFSET('Smelter Look-up'!$C$4,$V117-4,0)&amp;"")</f>
      </c>
      <c r="S117" s="772" t="str">
        <f t="shared" si="14"/>
      </c>
      <c r="T117" s="772" t="str">
        <f>IF(B117="","",IF(ISERROR(MATCH($J117,SorP!$B$1:$B$6226,0)),"",INDIRECT("'SorP'!$A$"&amp;MATCH($S117&amp;$J117,SorP!C:C,0))))</f>
      </c>
      <c r="U117" s="792"/>
      <c r="V117" s="817" t="e">
        <f>IF(C117="",NA(),IF(OR(C117="Smelter not listed",C117="Smelter not yet identified"),MATCH($B117&amp;$D117,'Smelter Look-up'!$J:$J,0),MATCH($B117&amp;$C117,'Smelter Look-up'!$J:$J,0)))</f>
        <v>#N/A</v>
      </c>
      <c r="X117" s="818">
        <f t="shared" si="15"/>
        <v>0</v>
      </c>
      <c r="AB117" s="819" t="str">
        <f t="shared" si="16"/>
      </c>
    </row>
    <row r="118" ht="20" s="818" customFormat="1">
      <c r="A118" s="772" t="s">
        <v>491</v>
      </c>
      <c r="B118" s="773" t="s">
        <v>149</v>
      </c>
      <c r="C118" s="777" t="s">
        <v>492</v>
      </c>
      <c r="D118" s="821"/>
      <c r="E118" s="773" t="s">
        <v>493</v>
      </c>
      <c r="F118" s="773" t="s">
        <v>491</v>
      </c>
      <c r="G118" s="773" t="s">
        <v>158</v>
      </c>
      <c r="H118" s="774"/>
      <c r="I118" s="775" t="str">
        <f>IF(ISERROR($V118),"",OFFSET('Smelter Look-up'!$H$4,$V118-4,0))</f>
      </c>
      <c r="J118" s="775" t="str">
        <f>IF(ISERROR($V118),"",OFFSET('Smelter Look-up'!$I$4,$V118-4,0))</f>
      </c>
      <c r="K118" s="815"/>
      <c r="L118" s="815"/>
      <c r="M118" s="815"/>
      <c r="N118" s="815"/>
      <c r="O118" s="815" t="s">
        <v>494</v>
      </c>
      <c r="P118" s="776"/>
      <c r="Q118" s="816"/>
      <c r="R118" s="773" t="str">
        <f>IF(ISERROR($V118),"",OFFSET('Smelter Look-up'!$C$4,$V118-4,0)&amp;"")</f>
      </c>
      <c r="S118" s="772" t="str">
        <f t="shared" si="14"/>
      </c>
      <c r="T118" s="772" t="str">
        <f>IF(B118="","",IF(ISERROR(MATCH($J118,SorP!$B$1:$B$6226,0)),"",INDIRECT("'SorP'!$A$"&amp;MATCH($S118&amp;$J118,SorP!C:C,0))))</f>
      </c>
      <c r="U118" s="792"/>
      <c r="V118" s="817" t="e">
        <f>IF(C118="",NA(),IF(OR(C118="Smelter not listed",C118="Smelter not yet identified"),MATCH($B118&amp;$D118,'Smelter Look-up'!$J:$J,0),MATCH($B118&amp;$C118,'Smelter Look-up'!$J:$J,0)))</f>
        <v>#N/A</v>
      </c>
      <c r="X118" s="818">
        <f t="shared" si="15"/>
        <v>0</v>
      </c>
      <c r="AB118" s="819" t="str">
        <f t="shared" si="16"/>
      </c>
    </row>
    <row r="119" ht="20" s="818" customFormat="1">
      <c r="A119" s="772" t="s">
        <v>495</v>
      </c>
      <c r="B119" s="773" t="s">
        <v>149</v>
      </c>
      <c r="C119" s="777" t="s">
        <v>496</v>
      </c>
      <c r="D119" s="821"/>
      <c r="E119" s="773" t="s">
        <v>493</v>
      </c>
      <c r="F119" s="773" t="s">
        <v>495</v>
      </c>
      <c r="G119" s="773" t="s">
        <v>158</v>
      </c>
      <c r="H119" s="774"/>
      <c r="I119" s="775" t="str">
        <f>IF(ISERROR($V119),"",OFFSET('Smelter Look-up'!$H$4,$V119-4,0))</f>
      </c>
      <c r="J119" s="775" t="str">
        <f>IF(ISERROR($V119),"",OFFSET('Smelter Look-up'!$I$4,$V119-4,0))</f>
      </c>
      <c r="K119" s="815"/>
      <c r="L119" s="815"/>
      <c r="M119" s="815"/>
      <c r="N119" s="815"/>
      <c r="O119" s="815" t="s">
        <v>497</v>
      </c>
      <c r="P119" s="776"/>
      <c r="Q119" s="816"/>
      <c r="R119" s="773" t="str">
        <f>IF(ISERROR($V119),"",OFFSET('Smelter Look-up'!$C$4,$V119-4,0)&amp;"")</f>
      </c>
      <c r="S119" s="772" t="str">
        <f t="shared" si="14"/>
      </c>
      <c r="T119" s="772" t="str">
        <f>IF(B119="","",IF(ISERROR(MATCH($J119,SorP!$B$1:$B$6226,0)),"",INDIRECT("'SorP'!$A$"&amp;MATCH($S119&amp;$J119,SorP!C:C,0))))</f>
      </c>
      <c r="U119" s="792"/>
      <c r="V119" s="817" t="e">
        <f>IF(C119="",NA(),IF(OR(C119="Smelter not listed",C119="Smelter not yet identified"),MATCH($B119&amp;$D119,'Smelter Look-up'!$J:$J,0),MATCH($B119&amp;$C119,'Smelter Look-up'!$J:$J,0)))</f>
        <v>#N/A</v>
      </c>
      <c r="X119" s="818">
        <f t="shared" si="15"/>
        <v>0</v>
      </c>
      <c r="AB119" s="819" t="str">
        <f t="shared" si="16"/>
      </c>
    </row>
    <row r="120" ht="20" s="818" customFormat="1">
      <c r="A120" s="772" t="s">
        <v>498</v>
      </c>
      <c r="B120" s="773" t="s">
        <v>149</v>
      </c>
      <c r="C120" s="777" t="s">
        <v>499</v>
      </c>
      <c r="D120" s="821"/>
      <c r="E120" s="773" t="s">
        <v>493</v>
      </c>
      <c r="F120" s="773" t="s">
        <v>498</v>
      </c>
      <c r="G120" s="773" t="s">
        <v>158</v>
      </c>
      <c r="H120" s="774"/>
      <c r="I120" s="775" t="str">
        <f>IF(ISERROR($V120),"",OFFSET('Smelter Look-up'!$H$4,$V120-4,0))</f>
      </c>
      <c r="J120" s="775" t="str">
        <f>IF(ISERROR($V120),"",OFFSET('Smelter Look-up'!$I$4,$V120-4,0))</f>
      </c>
      <c r="K120" s="815"/>
      <c r="L120" s="815"/>
      <c r="M120" s="815"/>
      <c r="N120" s="815"/>
      <c r="O120" s="815" t="s">
        <v>500</v>
      </c>
      <c r="P120" s="776"/>
      <c r="Q120" s="816"/>
      <c r="R120" s="773" t="str">
        <f>IF(ISERROR($V120),"",OFFSET('Smelter Look-up'!$C$4,$V120-4,0)&amp;"")</f>
      </c>
      <c r="S120" s="772" t="str">
        <f t="shared" si="14"/>
      </c>
      <c r="T120" s="772" t="str">
        <f>IF(B120="","",IF(ISERROR(MATCH($J120,SorP!$B$1:$B$6226,0)),"",INDIRECT("'SorP'!$A$"&amp;MATCH($S120&amp;$J120,SorP!C:C,0))))</f>
      </c>
      <c r="U120" s="792"/>
      <c r="V120" s="817" t="e">
        <f>IF(C120="",NA(),IF(OR(C120="Smelter not listed",C120="Smelter not yet identified"),MATCH($B120&amp;$D120,'Smelter Look-up'!$J:$J,0),MATCH($B120&amp;$C120,'Smelter Look-up'!$J:$J,0)))</f>
        <v>#N/A</v>
      </c>
      <c r="X120" s="818">
        <f t="shared" si="15"/>
        <v>0</v>
      </c>
      <c r="AB120" s="819" t="str">
        <f t="shared" si="16"/>
      </c>
    </row>
    <row r="121" ht="20" s="818" customFormat="1">
      <c r="A121" s="772" t="s">
        <v>501</v>
      </c>
      <c r="B121" s="773" t="s">
        <v>149</v>
      </c>
      <c r="C121" s="777" t="s">
        <v>502</v>
      </c>
      <c r="D121" s="821"/>
      <c r="E121" s="773" t="s">
        <v>503</v>
      </c>
      <c r="F121" s="773" t="s">
        <v>501</v>
      </c>
      <c r="G121" s="773" t="s">
        <v>158</v>
      </c>
      <c r="H121" s="774"/>
      <c r="I121" s="775" t="str">
        <f>IF(ISERROR($V121),"",OFFSET('Smelter Look-up'!$H$4,$V121-4,0))</f>
      </c>
      <c r="J121" s="775" t="str">
        <f>IF(ISERROR($V121),"",OFFSET('Smelter Look-up'!$I$4,$V121-4,0))</f>
      </c>
      <c r="K121" s="815"/>
      <c r="L121" s="815"/>
      <c r="M121" s="815"/>
      <c r="N121" s="815"/>
      <c r="O121" s="815" t="s">
        <v>504</v>
      </c>
      <c r="P121" s="776"/>
      <c r="Q121" s="816"/>
      <c r="R121" s="773" t="str">
        <f>IF(ISERROR($V121),"",OFFSET('Smelter Look-up'!$C$4,$V121-4,0)&amp;"")</f>
      </c>
      <c r="S121" s="772" t="str">
        <f t="shared" si="14"/>
      </c>
      <c r="T121" s="772" t="str">
        <f>IF(B121="","",IF(ISERROR(MATCH($J121,SorP!$B$1:$B$6226,0)),"",INDIRECT("'SorP'!$A$"&amp;MATCH($S121&amp;$J121,SorP!C:C,0))))</f>
      </c>
      <c r="U121" s="792"/>
      <c r="V121" s="817" t="e">
        <f>IF(C121="",NA(),IF(OR(C121="Smelter not listed",C121="Smelter not yet identified"),MATCH($B121&amp;$D121,'Smelter Look-up'!$J:$J,0),MATCH($B121&amp;$C121,'Smelter Look-up'!$J:$J,0)))</f>
        <v>#N/A</v>
      </c>
      <c r="X121" s="818">
        <f t="shared" si="15"/>
        <v>0</v>
      </c>
      <c r="AB121" s="819" t="str">
        <f t="shared" si="16"/>
      </c>
    </row>
    <row r="122" ht="20" s="818" customFormat="1">
      <c r="A122" s="772" t="s">
        <v>505</v>
      </c>
      <c r="B122" s="773" t="s">
        <v>149</v>
      </c>
      <c r="C122" s="777" t="s">
        <v>506</v>
      </c>
      <c r="D122" s="821"/>
      <c r="E122" s="773" t="s">
        <v>168</v>
      </c>
      <c r="F122" s="773" t="s">
        <v>505</v>
      </c>
      <c r="G122" s="773" t="s">
        <v>158</v>
      </c>
      <c r="H122" s="774"/>
      <c r="I122" s="775" t="str">
        <f>IF(ISERROR($V122),"",OFFSET('Smelter Look-up'!$H$4,$V122-4,0))</f>
      </c>
      <c r="J122" s="775" t="str">
        <f>IF(ISERROR($V122),"",OFFSET('Smelter Look-up'!$I$4,$V122-4,0))</f>
      </c>
      <c r="K122" s="815"/>
      <c r="L122" s="815"/>
      <c r="M122" s="815"/>
      <c r="N122" s="815"/>
      <c r="O122" s="815" t="s">
        <v>507</v>
      </c>
      <c r="P122" s="776"/>
      <c r="Q122" s="816"/>
      <c r="R122" s="773" t="str">
        <f>IF(ISERROR($V122),"",OFFSET('Smelter Look-up'!$C$4,$V122-4,0)&amp;"")</f>
      </c>
      <c r="S122" s="772" t="str">
        <f t="shared" si="14"/>
      </c>
      <c r="T122" s="772" t="str">
        <f>IF(B122="","",IF(ISERROR(MATCH($J122,SorP!$B$1:$B$6226,0)),"",INDIRECT("'SorP'!$A$"&amp;MATCH($S122&amp;$J122,SorP!C:C,0))))</f>
      </c>
      <c r="U122" s="792"/>
      <c r="V122" s="817" t="e">
        <f>IF(C122="",NA(),IF(OR(C122="Smelter not listed",C122="Smelter not yet identified"),MATCH($B122&amp;$D122,'Smelter Look-up'!$J:$J,0),MATCH($B122&amp;$C122,'Smelter Look-up'!$J:$J,0)))</f>
        <v>#N/A</v>
      </c>
      <c r="X122" s="818">
        <f t="shared" si="15"/>
        <v>0</v>
      </c>
      <c r="AB122" s="819" t="str">
        <f t="shared" si="16"/>
      </c>
    </row>
    <row r="123" ht="20" s="818" customFormat="1">
      <c r="A123" s="772" t="s">
        <v>508</v>
      </c>
      <c r="B123" s="773" t="s">
        <v>149</v>
      </c>
      <c r="C123" s="777" t="s">
        <v>509</v>
      </c>
      <c r="D123" s="821"/>
      <c r="E123" s="773" t="s">
        <v>168</v>
      </c>
      <c r="F123" s="773" t="s">
        <v>508</v>
      </c>
      <c r="G123" s="773" t="s">
        <v>158</v>
      </c>
      <c r="H123" s="774"/>
      <c r="I123" s="775" t="str">
        <f>IF(ISERROR($V123),"",OFFSET('Smelter Look-up'!$H$4,$V123-4,0))</f>
      </c>
      <c r="J123" s="775" t="str">
        <f>IF(ISERROR($V123),"",OFFSET('Smelter Look-up'!$I$4,$V123-4,0))</f>
      </c>
      <c r="K123" s="815"/>
      <c r="L123" s="815"/>
      <c r="M123" s="815"/>
      <c r="N123" s="815"/>
      <c r="O123" s="815" t="s">
        <v>510</v>
      </c>
      <c r="P123" s="776"/>
      <c r="Q123" s="816"/>
      <c r="R123" s="773" t="str">
        <f>IF(ISERROR($V123),"",OFFSET('Smelter Look-up'!$C$4,$V123-4,0)&amp;"")</f>
      </c>
      <c r="S123" s="772" t="str">
        <f t="shared" si="14"/>
      </c>
      <c r="T123" s="772" t="str">
        <f>IF(B123="","",IF(ISERROR(MATCH($J123,SorP!$B$1:$B$6226,0)),"",INDIRECT("'SorP'!$A$"&amp;MATCH($S123&amp;$J123,SorP!C:C,0))))</f>
      </c>
      <c r="U123" s="792"/>
      <c r="V123" s="817" t="e">
        <f>IF(C123="",NA(),IF(OR(C123="Smelter not listed",C123="Smelter not yet identified"),MATCH($B123&amp;$D123,'Smelter Look-up'!$J:$J,0),MATCH($B123&amp;$C123,'Smelter Look-up'!$J:$J,0)))</f>
        <v>#N/A</v>
      </c>
      <c r="X123" s="818">
        <f t="shared" si="15"/>
        <v>0</v>
      </c>
      <c r="AB123" s="819" t="str">
        <f t="shared" si="16"/>
      </c>
    </row>
    <row r="124" ht="20" s="818" customFormat="1">
      <c r="A124" s="772" t="s">
        <v>511</v>
      </c>
      <c r="B124" s="773" t="s">
        <v>149</v>
      </c>
      <c r="C124" s="777" t="s">
        <v>512</v>
      </c>
      <c r="D124" s="821"/>
      <c r="E124" s="773" t="s">
        <v>168</v>
      </c>
      <c r="F124" s="773" t="s">
        <v>511</v>
      </c>
      <c r="G124" s="773" t="s">
        <v>158</v>
      </c>
      <c r="H124" s="774"/>
      <c r="I124" s="775" t="str">
        <f>IF(ISERROR($V124),"",OFFSET('Smelter Look-up'!$H$4,$V124-4,0))</f>
      </c>
      <c r="J124" s="775" t="str">
        <f>IF(ISERROR($V124),"",OFFSET('Smelter Look-up'!$I$4,$V124-4,0))</f>
      </c>
      <c r="K124" s="815"/>
      <c r="L124" s="815"/>
      <c r="M124" s="815"/>
      <c r="N124" s="815"/>
      <c r="O124" s="815" t="s">
        <v>513</v>
      </c>
      <c r="P124" s="776"/>
      <c r="Q124" s="816"/>
      <c r="R124" s="773" t="str">
        <f>IF(ISERROR($V124),"",OFFSET('Smelter Look-up'!$C$4,$V124-4,0)&amp;"")</f>
      </c>
      <c r="S124" s="772" t="str">
        <f t="shared" si="14"/>
      </c>
      <c r="T124" s="772" t="str">
        <f>IF(B124="","",IF(ISERROR(MATCH($J124,SorP!$B$1:$B$6226,0)),"",INDIRECT("'SorP'!$A$"&amp;MATCH($S124&amp;$J124,SorP!C:C,0))))</f>
      </c>
      <c r="U124" s="792"/>
      <c r="V124" s="817" t="e">
        <f>IF(C124="",NA(),IF(OR(C124="Smelter not listed",C124="Smelter not yet identified"),MATCH($B124&amp;$D124,'Smelter Look-up'!$J:$J,0),MATCH($B124&amp;$C124,'Smelter Look-up'!$J:$J,0)))</f>
        <v>#N/A</v>
      </c>
      <c r="X124" s="818">
        <f t="shared" si="15"/>
        <v>0</v>
      </c>
      <c r="AB124" s="819" t="str">
        <f t="shared" si="16"/>
      </c>
    </row>
    <row r="125" ht="20" s="818" customFormat="1">
      <c r="A125" s="772" t="s">
        <v>514</v>
      </c>
      <c r="B125" s="773" t="s">
        <v>149</v>
      </c>
      <c r="C125" s="777" t="s">
        <v>515</v>
      </c>
      <c r="D125" s="821"/>
      <c r="E125" s="773" t="s">
        <v>168</v>
      </c>
      <c r="F125" s="773" t="s">
        <v>514</v>
      </c>
      <c r="G125" s="773" t="s">
        <v>158</v>
      </c>
      <c r="H125" s="774"/>
      <c r="I125" s="775" t="str">
        <f>IF(ISERROR($V125),"",OFFSET('Smelter Look-up'!$H$4,$V125-4,0))</f>
      </c>
      <c r="J125" s="775" t="str">
        <f>IF(ISERROR($V125),"",OFFSET('Smelter Look-up'!$I$4,$V125-4,0))</f>
      </c>
      <c r="K125" s="815"/>
      <c r="L125" s="815"/>
      <c r="M125" s="815"/>
      <c r="N125" s="815"/>
      <c r="O125" s="815" t="s">
        <v>516</v>
      </c>
      <c r="P125" s="776"/>
      <c r="Q125" s="816"/>
      <c r="R125" s="773" t="str">
        <f>IF(ISERROR($V125),"",OFFSET('Smelter Look-up'!$C$4,$V125-4,0)&amp;"")</f>
      </c>
      <c r="S125" s="772" t="str">
        <f t="shared" si="14"/>
      </c>
      <c r="T125" s="772" t="str">
        <f>IF(B125="","",IF(ISERROR(MATCH($J125,SorP!$B$1:$B$6226,0)),"",INDIRECT("'SorP'!$A$"&amp;MATCH($S125&amp;$J125,SorP!C:C,0))))</f>
      </c>
      <c r="U125" s="792"/>
      <c r="V125" s="817" t="e">
        <f>IF(C125="",NA(),IF(OR(C125="Smelter not listed",C125="Smelter not yet identified"),MATCH($B125&amp;$D125,'Smelter Look-up'!$J:$J,0),MATCH($B125&amp;$C125,'Smelter Look-up'!$J:$J,0)))</f>
        <v>#N/A</v>
      </c>
      <c r="X125" s="818">
        <f t="shared" si="15"/>
        <v>0</v>
      </c>
      <c r="AB125" s="819" t="str">
        <f t="shared" si="16"/>
      </c>
    </row>
    <row r="126" ht="20" s="818" customFormat="1">
      <c r="A126" s="772" t="s">
        <v>517</v>
      </c>
      <c r="B126" s="773" t="s">
        <v>149</v>
      </c>
      <c r="C126" s="777" t="s">
        <v>518</v>
      </c>
      <c r="D126" s="821"/>
      <c r="E126" s="773" t="s">
        <v>168</v>
      </c>
      <c r="F126" s="773" t="s">
        <v>517</v>
      </c>
      <c r="G126" s="773" t="s">
        <v>158</v>
      </c>
      <c r="H126" s="774"/>
      <c r="I126" s="775" t="str">
        <f>IF(ISERROR($V126),"",OFFSET('Smelter Look-up'!$H$4,$V126-4,0))</f>
      </c>
      <c r="J126" s="775" t="str">
        <f>IF(ISERROR($V126),"",OFFSET('Smelter Look-up'!$I$4,$V126-4,0))</f>
      </c>
      <c r="K126" s="815"/>
      <c r="L126" s="815"/>
      <c r="M126" s="815"/>
      <c r="N126" s="815"/>
      <c r="O126" s="815" t="s">
        <v>519</v>
      </c>
      <c r="P126" s="776"/>
      <c r="Q126" s="816"/>
      <c r="R126" s="773" t="str">
        <f>IF(ISERROR($V126),"",OFFSET('Smelter Look-up'!$C$4,$V126-4,0)&amp;"")</f>
      </c>
      <c r="S126" s="772" t="str">
        <f t="shared" si="14"/>
      </c>
      <c r="T126" s="772" t="str">
        <f>IF(B126="","",IF(ISERROR(MATCH($J126,SorP!$B$1:$B$6226,0)),"",INDIRECT("'SorP'!$A$"&amp;MATCH($S126&amp;$J126,SorP!C:C,0))))</f>
      </c>
      <c r="U126" s="792"/>
      <c r="V126" s="817" t="e">
        <f>IF(C126="",NA(),IF(OR(C126="Smelter not listed",C126="Smelter not yet identified"),MATCH($B126&amp;$D126,'Smelter Look-up'!$J:$J,0),MATCH($B126&amp;$C126,'Smelter Look-up'!$J:$J,0)))</f>
        <v>#N/A</v>
      </c>
      <c r="X126" s="818">
        <f t="shared" si="15"/>
        <v>0</v>
      </c>
      <c r="AB126" s="819" t="str">
        <f t="shared" si="16"/>
      </c>
    </row>
    <row r="127" ht="20" s="818" customFormat="1">
      <c r="A127" s="772" t="s">
        <v>520</v>
      </c>
      <c r="B127" s="773" t="s">
        <v>149</v>
      </c>
      <c r="C127" s="777" t="s">
        <v>521</v>
      </c>
      <c r="D127" s="821"/>
      <c r="E127" s="773" t="s">
        <v>168</v>
      </c>
      <c r="F127" s="773" t="s">
        <v>520</v>
      </c>
      <c r="G127" s="773" t="s">
        <v>158</v>
      </c>
      <c r="H127" s="774"/>
      <c r="I127" s="775" t="str">
        <f>IF(ISERROR($V127),"",OFFSET('Smelter Look-up'!$H$4,$V127-4,0))</f>
      </c>
      <c r="J127" s="775" t="str">
        <f>IF(ISERROR($V127),"",OFFSET('Smelter Look-up'!$I$4,$V127-4,0))</f>
      </c>
      <c r="K127" s="815"/>
      <c r="L127" s="815"/>
      <c r="M127" s="815"/>
      <c r="N127" s="815"/>
      <c r="O127" s="815" t="s">
        <v>522</v>
      </c>
      <c r="P127" s="776"/>
      <c r="Q127" s="816"/>
      <c r="R127" s="773" t="str">
        <f>IF(ISERROR($V127),"",OFFSET('Smelter Look-up'!$C$4,$V127-4,0)&amp;"")</f>
      </c>
      <c r="S127" s="772" t="str">
        <f t="shared" si="14"/>
      </c>
      <c r="T127" s="772" t="str">
        <f>IF(B127="","",IF(ISERROR(MATCH($J127,SorP!$B$1:$B$6226,0)),"",INDIRECT("'SorP'!$A$"&amp;MATCH($S127&amp;$J127,SorP!C:C,0))))</f>
      </c>
      <c r="U127" s="792"/>
      <c r="V127" s="817" t="e">
        <f>IF(C127="",NA(),IF(OR(C127="Smelter not listed",C127="Smelter not yet identified"),MATCH($B127&amp;$D127,'Smelter Look-up'!$J:$J,0),MATCH($B127&amp;$C127,'Smelter Look-up'!$J:$J,0)))</f>
        <v>#N/A</v>
      </c>
      <c r="X127" s="818">
        <f t="shared" si="15"/>
        <v>0</v>
      </c>
      <c r="AB127" s="819" t="str">
        <f t="shared" si="16"/>
      </c>
    </row>
    <row r="128" ht="20" s="818" customFormat="1">
      <c r="A128" s="772" t="s">
        <v>523</v>
      </c>
      <c r="B128" s="773" t="s">
        <v>149</v>
      </c>
      <c r="C128" s="777" t="s">
        <v>524</v>
      </c>
      <c r="D128" s="821"/>
      <c r="E128" s="773" t="s">
        <v>168</v>
      </c>
      <c r="F128" s="773" t="s">
        <v>523</v>
      </c>
      <c r="G128" s="773" t="s">
        <v>158</v>
      </c>
      <c r="H128" s="774"/>
      <c r="I128" s="775" t="str">
        <f>IF(ISERROR($V128),"",OFFSET('Smelter Look-up'!$H$4,$V128-4,0))</f>
      </c>
      <c r="J128" s="775" t="str">
        <f>IF(ISERROR($V128),"",OFFSET('Smelter Look-up'!$I$4,$V128-4,0))</f>
      </c>
      <c r="K128" s="815"/>
      <c r="L128" s="815"/>
      <c r="M128" s="815"/>
      <c r="N128" s="815"/>
      <c r="O128" s="815" t="s">
        <v>525</v>
      </c>
      <c r="P128" s="776"/>
      <c r="Q128" s="816"/>
      <c r="R128" s="773" t="str">
        <f>IF(ISERROR($V128),"",OFFSET('Smelter Look-up'!$C$4,$V128-4,0)&amp;"")</f>
      </c>
      <c r="S128" s="772" t="str">
        <f t="shared" si="14"/>
      </c>
      <c r="T128" s="772" t="str">
        <f>IF(B128="","",IF(ISERROR(MATCH($J128,SorP!$B$1:$B$6226,0)),"",INDIRECT("'SorP'!$A$"&amp;MATCH($S128&amp;$J128,SorP!C:C,0))))</f>
      </c>
      <c r="U128" s="792"/>
      <c r="V128" s="817" t="e">
        <f>IF(C128="",NA(),IF(OR(C128="Smelter not listed",C128="Smelter not yet identified"),MATCH($B128&amp;$D128,'Smelter Look-up'!$J:$J,0),MATCH($B128&amp;$C128,'Smelter Look-up'!$J:$J,0)))</f>
        <v>#N/A</v>
      </c>
      <c r="X128" s="818">
        <f t="shared" si="15"/>
        <v>0</v>
      </c>
      <c r="AB128" s="819" t="str">
        <f t="shared" si="16"/>
      </c>
    </row>
    <row r="129" ht="20" s="818" customFormat="1">
      <c r="A129" s="772" t="s">
        <v>526</v>
      </c>
      <c r="B129" s="773" t="s">
        <v>149</v>
      </c>
      <c r="C129" s="777" t="s">
        <v>527</v>
      </c>
      <c r="D129" s="821"/>
      <c r="E129" s="773" t="s">
        <v>168</v>
      </c>
      <c r="F129" s="773" t="s">
        <v>526</v>
      </c>
      <c r="G129" s="773" t="s">
        <v>158</v>
      </c>
      <c r="H129" s="774"/>
      <c r="I129" s="775" t="str">
        <f>IF(ISERROR($V129),"",OFFSET('Smelter Look-up'!$H$4,$V129-4,0))</f>
      </c>
      <c r="J129" s="775" t="str">
        <f>IF(ISERROR($V129),"",OFFSET('Smelter Look-up'!$I$4,$V129-4,0))</f>
      </c>
      <c r="K129" s="815"/>
      <c r="L129" s="815"/>
      <c r="M129" s="815"/>
      <c r="N129" s="815"/>
      <c r="O129" s="815" t="s">
        <v>528</v>
      </c>
      <c r="P129" s="776"/>
      <c r="Q129" s="816"/>
      <c r="R129" s="773" t="str">
        <f>IF(ISERROR($V129),"",OFFSET('Smelter Look-up'!$C$4,$V129-4,0)&amp;"")</f>
      </c>
      <c r="S129" s="772" t="str">
        <f t="shared" si="14"/>
      </c>
      <c r="T129" s="772" t="str">
        <f>IF(B129="","",IF(ISERROR(MATCH($J129,SorP!$B$1:$B$6226,0)),"",INDIRECT("'SorP'!$A$"&amp;MATCH($S129&amp;$J129,SorP!C:C,0))))</f>
      </c>
      <c r="U129" s="792"/>
      <c r="V129" s="817" t="e">
        <f>IF(C129="",NA(),IF(OR(C129="Smelter not listed",C129="Smelter not yet identified"),MATCH($B129&amp;$D129,'Smelter Look-up'!$J:$J,0),MATCH($B129&amp;$C129,'Smelter Look-up'!$J:$J,0)))</f>
        <v>#N/A</v>
      </c>
      <c r="X129" s="818">
        <f t="shared" si="15"/>
        <v>0</v>
      </c>
      <c r="AB129" s="819" t="str">
        <f t="shared" si="16"/>
      </c>
    </row>
    <row r="130" ht="20" s="818" customFormat="1">
      <c r="A130" s="772" t="s">
        <v>529</v>
      </c>
      <c r="B130" s="773" t="s">
        <v>149</v>
      </c>
      <c r="C130" s="777" t="s">
        <v>530</v>
      </c>
      <c r="D130" s="821"/>
      <c r="E130" s="773" t="s">
        <v>168</v>
      </c>
      <c r="F130" s="773" t="s">
        <v>529</v>
      </c>
      <c r="G130" s="773" t="s">
        <v>158</v>
      </c>
      <c r="H130" s="774"/>
      <c r="I130" s="775" t="str">
        <f>IF(ISERROR($V130),"",OFFSET('Smelter Look-up'!$H$4,$V130-4,0))</f>
      </c>
      <c r="J130" s="775" t="str">
        <f>IF(ISERROR($V130),"",OFFSET('Smelter Look-up'!$I$4,$V130-4,0))</f>
      </c>
      <c r="K130" s="815"/>
      <c r="L130" s="815"/>
      <c r="M130" s="815"/>
      <c r="N130" s="815"/>
      <c r="O130" s="815" t="s">
        <v>404</v>
      </c>
      <c r="P130" s="776"/>
      <c r="Q130" s="816"/>
      <c r="R130" s="773" t="str">
        <f>IF(ISERROR($V130),"",OFFSET('Smelter Look-up'!$C$4,$V130-4,0)&amp;"")</f>
      </c>
      <c r="S130" s="772" t="str">
        <f t="shared" si="14"/>
      </c>
      <c r="T130" s="772" t="str">
        <f>IF(B130="","",IF(ISERROR(MATCH($J130,SorP!$B$1:$B$6226,0)),"",INDIRECT("'SorP'!$A$"&amp;MATCH($S130&amp;$J130,SorP!C:C,0))))</f>
      </c>
      <c r="U130" s="792"/>
      <c r="V130" s="817" t="e">
        <f>IF(C130="",NA(),IF(OR(C130="Smelter not listed",C130="Smelter not yet identified"),MATCH($B130&amp;$D130,'Smelter Look-up'!$J:$J,0),MATCH($B130&amp;$C130,'Smelter Look-up'!$J:$J,0)))</f>
        <v>#N/A</v>
      </c>
      <c r="X130" s="818">
        <f t="shared" si="15"/>
        <v>0</v>
      </c>
      <c r="AB130" s="819" t="str">
        <f t="shared" si="16"/>
      </c>
    </row>
    <row r="131" ht="20" s="818" customFormat="1">
      <c r="A131" s="772" t="s">
        <v>531</v>
      </c>
      <c r="B131" s="773" t="s">
        <v>149</v>
      </c>
      <c r="C131" s="777" t="s">
        <v>532</v>
      </c>
      <c r="D131" s="821"/>
      <c r="E131" s="773" t="s">
        <v>168</v>
      </c>
      <c r="F131" s="773" t="s">
        <v>531</v>
      </c>
      <c r="G131" s="773" t="s">
        <v>158</v>
      </c>
      <c r="H131" s="774"/>
      <c r="I131" s="775" t="str">
        <f>IF(ISERROR($V131),"",OFFSET('Smelter Look-up'!$H$4,$V131-4,0))</f>
      </c>
      <c r="J131" s="775" t="str">
        <f>IF(ISERROR($V131),"",OFFSET('Smelter Look-up'!$I$4,$V131-4,0))</f>
      </c>
      <c r="K131" s="815"/>
      <c r="L131" s="815"/>
      <c r="M131" s="815"/>
      <c r="N131" s="815"/>
      <c r="O131" s="815" t="s">
        <v>404</v>
      </c>
      <c r="P131" s="776"/>
      <c r="Q131" s="816"/>
      <c r="R131" s="773" t="str">
        <f>IF(ISERROR($V131),"",OFFSET('Smelter Look-up'!$C$4,$V131-4,0)&amp;"")</f>
      </c>
      <c r="S131" s="772" t="str">
        <f t="shared" si="14"/>
      </c>
      <c r="T131" s="772" t="str">
        <f>IF(B131="","",IF(ISERROR(MATCH($J131,SorP!$B$1:$B$6226,0)),"",INDIRECT("'SorP'!$A$"&amp;MATCH($S131&amp;$J131,SorP!C:C,0))))</f>
      </c>
      <c r="U131" s="792"/>
      <c r="V131" s="817" t="e">
        <f>IF(C131="",NA(),IF(OR(C131="Smelter not listed",C131="Smelter not yet identified"),MATCH($B131&amp;$D131,'Smelter Look-up'!$J:$J,0),MATCH($B131&amp;$C131,'Smelter Look-up'!$J:$J,0)))</f>
        <v>#N/A</v>
      </c>
      <c r="X131" s="818">
        <f t="shared" si="15"/>
        <v>0</v>
      </c>
      <c r="AB131" s="819" t="str">
        <f t="shared" si="16"/>
      </c>
    </row>
    <row r="132" ht="20" s="818" customFormat="1">
      <c r="A132" s="772" t="s">
        <v>533</v>
      </c>
      <c r="B132" s="773" t="s">
        <v>149</v>
      </c>
      <c r="C132" s="777" t="s">
        <v>534</v>
      </c>
      <c r="D132" s="821"/>
      <c r="E132" s="773" t="s">
        <v>168</v>
      </c>
      <c r="F132" s="773" t="s">
        <v>533</v>
      </c>
      <c r="G132" s="773" t="s">
        <v>158</v>
      </c>
      <c r="H132" s="774"/>
      <c r="I132" s="775" t="str">
        <f>IF(ISERROR($V132),"",OFFSET('Smelter Look-up'!$H$4,$V132-4,0))</f>
      </c>
      <c r="J132" s="775" t="str">
        <f>IF(ISERROR($V132),"",OFFSET('Smelter Look-up'!$I$4,$V132-4,0))</f>
      </c>
      <c r="K132" s="815"/>
      <c r="L132" s="815"/>
      <c r="M132" s="815"/>
      <c r="N132" s="815"/>
      <c r="O132" s="815" t="s">
        <v>404</v>
      </c>
      <c r="P132" s="776"/>
      <c r="Q132" s="816"/>
      <c r="R132" s="773" t="str">
        <f>IF(ISERROR($V132),"",OFFSET('Smelter Look-up'!$C$4,$V132-4,0)&amp;"")</f>
      </c>
      <c r="S132" s="772" t="str">
        <f t="shared" si="14"/>
      </c>
      <c r="T132" s="772" t="str">
        <f>IF(B132="","",IF(ISERROR(MATCH($J132,SorP!$B$1:$B$6226,0)),"",INDIRECT("'SorP'!$A$"&amp;MATCH($S132&amp;$J132,SorP!C:C,0))))</f>
      </c>
      <c r="U132" s="792"/>
      <c r="V132" s="817" t="e">
        <f>IF(C132="",NA(),IF(OR(C132="Smelter not listed",C132="Smelter not yet identified"),MATCH($B132&amp;$D132,'Smelter Look-up'!$J:$J,0),MATCH($B132&amp;$C132,'Smelter Look-up'!$J:$J,0)))</f>
        <v>#N/A</v>
      </c>
      <c r="X132" s="818">
        <f t="shared" si="15"/>
        <v>0</v>
      </c>
      <c r="AB132" s="819" t="str">
        <f t="shared" si="16"/>
      </c>
    </row>
    <row r="133" ht="20" s="818" customFormat="1">
      <c r="A133" s="772" t="s">
        <v>535</v>
      </c>
      <c r="B133" s="773" t="s">
        <v>149</v>
      </c>
      <c r="C133" s="777" t="s">
        <v>536</v>
      </c>
      <c r="D133" s="821"/>
      <c r="E133" s="773" t="s">
        <v>168</v>
      </c>
      <c r="F133" s="773" t="s">
        <v>535</v>
      </c>
      <c r="G133" s="773" t="s">
        <v>158</v>
      </c>
      <c r="H133" s="774"/>
      <c r="I133" s="775" t="str">
        <f>IF(ISERROR($V133),"",OFFSET('Smelter Look-up'!$H$4,$V133-4,0))</f>
      </c>
      <c r="J133" s="775" t="str">
        <f>IF(ISERROR($V133),"",OFFSET('Smelter Look-up'!$I$4,$V133-4,0))</f>
      </c>
      <c r="K133" s="815"/>
      <c r="L133" s="815"/>
      <c r="M133" s="815"/>
      <c r="N133" s="815"/>
      <c r="O133" s="815" t="s">
        <v>537</v>
      </c>
      <c r="P133" s="776"/>
      <c r="Q133" s="816"/>
      <c r="R133" s="773" t="str">
        <f>IF(ISERROR($V133),"",OFFSET('Smelter Look-up'!$C$4,$V133-4,0)&amp;"")</f>
      </c>
      <c r="S133" s="772" t="str">
        <f>IF(B133="","",IF(ISERROR(MATCH($E133,CL,0)),"Unknown",INDIRECT("'C'!$A$"&amp;MATCH($E133,CL,0)+1)))</f>
      </c>
      <c r="T133" s="772" t="str">
        <f>IF(B133="","",IF(ISERROR(MATCH($J133,SorP!$B$1:$B$6226,0)),"",INDIRECT("'SorP'!$A$"&amp;MATCH($S133&amp;$J133,SorP!C:C,0))))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 s="818" customFormat="1">
      <c r="A134" s="772" t="s">
        <v>538</v>
      </c>
      <c r="B134" s="773" t="s">
        <v>149</v>
      </c>
      <c r="C134" s="777" t="s">
        <v>539</v>
      </c>
      <c r="D134" s="821"/>
      <c r="E134" s="773" t="s">
        <v>168</v>
      </c>
      <c r="F134" s="773" t="s">
        <v>538</v>
      </c>
      <c r="G134" s="773" t="s">
        <v>158</v>
      </c>
      <c r="H134" s="774"/>
      <c r="I134" s="775" t="str">
        <f>IF(ISERROR($V134),"",OFFSET('Smelter Look-up'!$H$4,$V134-4,0))</f>
      </c>
      <c r="J134" s="775" t="str">
        <f>IF(ISERROR($V134),"",OFFSET('Smelter Look-up'!$I$4,$V134-4,0))</f>
      </c>
      <c r="K134" s="815"/>
      <c r="L134" s="815"/>
      <c r="M134" s="815"/>
      <c r="N134" s="815"/>
      <c r="O134" s="815" t="s">
        <v>540</v>
      </c>
      <c r="P134" s="776"/>
      <c r="Q134" s="816"/>
      <c r="R134" s="773" t="str">
        <f>IF(ISERROR($V134),"",OFFSET('Smelter Look-up'!$C$4,$V134-4,0)&amp;"")</f>
      </c>
      <c r="S134" s="772" t="str">
        <f ref="S134:S165" t="shared" si="20">IF(B134="","",IF(ISERROR(MATCH($E134,CL,0)),"Unknown",INDIRECT("'C'!$A$"&amp;MATCH($E134,CL,0)+1)))</f>
      </c>
      <c r="T134" s="772" t="str">
        <f>IF(B134="","",IF(ISERROR(MATCH($J134,SorP!$B$1:$B$6226,0)),"",INDIRECT("'SorP'!$A$"&amp;MATCH($S134&amp;$J134,SorP!C:C,0))))</f>
      </c>
      <c r="U134" s="792"/>
      <c r="V134" s="817" t="e">
        <f>IF(C134="",NA(),IF(OR(C134="Smelter not listed",C134="Smelter not yet identified"),MATCH($B134&amp;$D134,'Smelter Look-up'!$J:$J,0),MATCH($B134&amp;$C134,'Smelter Look-up'!$J:$J,0)))</f>
        <v>#N/A</v>
      </c>
      <c r="X134" s="818">
        <f ref="X134:X165" t="shared" si="21">IF(AND(C134="Smelter not listed",OR(LEN(D134)=0,LEN(E134)=0)),1,0)</f>
        <v>0</v>
      </c>
      <c r="AB134" s="819" t="str">
        <f ref="AB134:AB165" t="shared" si="22">B134&amp;C134</f>
      </c>
    </row>
    <row r="135" ht="20" s="818" customFormat="1">
      <c r="A135" s="772" t="s">
        <v>541</v>
      </c>
      <c r="B135" s="773" t="s">
        <v>149</v>
      </c>
      <c r="C135" s="777" t="s">
        <v>542</v>
      </c>
      <c r="D135" s="821"/>
      <c r="E135" s="773" t="s">
        <v>168</v>
      </c>
      <c r="F135" s="773" t="s">
        <v>541</v>
      </c>
      <c r="G135" s="773" t="s">
        <v>158</v>
      </c>
      <c r="H135" s="774"/>
      <c r="I135" s="775" t="str">
        <f>IF(ISERROR($V135),"",OFFSET('Smelter Look-up'!$H$4,$V135-4,0))</f>
      </c>
      <c r="J135" s="775" t="str">
        <f>IF(ISERROR($V135),"",OFFSET('Smelter Look-up'!$I$4,$V135-4,0))</f>
      </c>
      <c r="K135" s="815"/>
      <c r="L135" s="815"/>
      <c r="M135" s="815"/>
      <c r="N135" s="815"/>
      <c r="O135" s="815" t="s">
        <v>404</v>
      </c>
      <c r="P135" s="776"/>
      <c r="Q135" s="816"/>
      <c r="R135" s="773" t="str">
        <f>IF(ISERROR($V135),"",OFFSET('Smelter Look-up'!$C$4,$V135-4,0)&amp;"")</f>
      </c>
      <c r="S135" s="772" t="str">
        <f t="shared" si="20"/>
      </c>
      <c r="T135" s="772" t="str">
        <f>IF(B135="","",IF(ISERROR(MATCH($J135,SorP!$B$1:$B$6226,0)),"",INDIRECT("'SorP'!$A$"&amp;MATCH($S135&amp;$J135,SorP!C:C,0))))</f>
      </c>
      <c r="U135" s="792"/>
      <c r="V135" s="817" t="e">
        <f>IF(C135="",NA(),IF(OR(C135="Smelter not listed",C135="Smelter not yet identified"),MATCH($B135&amp;$D135,'Smelter Look-up'!$J:$J,0),MATCH($B135&amp;$C135,'Smelter Look-up'!$J:$J,0)))</f>
        <v>#N/A</v>
      </c>
      <c r="X135" s="818">
        <f t="shared" si="21"/>
        <v>0</v>
      </c>
      <c r="AB135" s="819" t="str">
        <f t="shared" si="22"/>
      </c>
    </row>
    <row r="136" ht="20" s="818" customFormat="1">
      <c r="A136" s="772" t="s">
        <v>543</v>
      </c>
      <c r="B136" s="773" t="s">
        <v>149</v>
      </c>
      <c r="C136" s="777" t="s">
        <v>544</v>
      </c>
      <c r="D136" s="821"/>
      <c r="E136" s="773" t="s">
        <v>168</v>
      </c>
      <c r="F136" s="773" t="s">
        <v>543</v>
      </c>
      <c r="G136" s="773" t="s">
        <v>158</v>
      </c>
      <c r="H136" s="774"/>
      <c r="I136" s="775" t="str">
        <f>IF(ISERROR($V136),"",OFFSET('Smelter Look-up'!$H$4,$V136-4,0))</f>
      </c>
      <c r="J136" s="775" t="str">
        <f>IF(ISERROR($V136),"",OFFSET('Smelter Look-up'!$I$4,$V136-4,0))</f>
      </c>
      <c r="K136" s="815"/>
      <c r="L136" s="815"/>
      <c r="M136" s="815"/>
      <c r="N136" s="815"/>
      <c r="O136" s="815" t="s">
        <v>545</v>
      </c>
      <c r="P136" s="776"/>
      <c r="Q136" s="816"/>
      <c r="R136" s="773" t="str">
        <f>IF(ISERROR($V136),"",OFFSET('Smelter Look-up'!$C$4,$V136-4,0)&amp;"")</f>
      </c>
      <c r="S136" s="772" t="str">
        <f t="shared" si="20"/>
      </c>
      <c r="T136" s="772" t="str">
        <f>IF(B136="","",IF(ISERROR(MATCH($J136,SorP!$B$1:$B$6226,0)),"",INDIRECT("'SorP'!$A$"&amp;MATCH($S136&amp;$J136,SorP!C:C,0))))</f>
      </c>
      <c r="U136" s="792"/>
      <c r="V136" s="817" t="e">
        <f>IF(C136="",NA(),IF(OR(C136="Smelter not listed",C136="Smelter not yet identified"),MATCH($B136&amp;$D136,'Smelter Look-up'!$J:$J,0),MATCH($B136&amp;$C136,'Smelter Look-up'!$J:$J,0)))</f>
        <v>#N/A</v>
      </c>
      <c r="X136" s="818">
        <f t="shared" si="21"/>
        <v>0</v>
      </c>
      <c r="AB136" s="819" t="str">
        <f t="shared" si="22"/>
      </c>
    </row>
    <row r="137" ht="20" s="818" customFormat="1">
      <c r="A137" s="772" t="s">
        <v>546</v>
      </c>
      <c r="B137" s="773" t="s">
        <v>149</v>
      </c>
      <c r="C137" s="777" t="s">
        <v>547</v>
      </c>
      <c r="D137" s="821"/>
      <c r="E137" s="773" t="s">
        <v>306</v>
      </c>
      <c r="F137" s="773" t="s">
        <v>546</v>
      </c>
      <c r="G137" s="773" t="s">
        <v>158</v>
      </c>
      <c r="H137" s="774"/>
      <c r="I137" s="775" t="str">
        <f>IF(ISERROR($V137),"",OFFSET('Smelter Look-up'!$H$4,$V137-4,0))</f>
      </c>
      <c r="J137" s="775" t="str">
        <f>IF(ISERROR($V137),"",OFFSET('Smelter Look-up'!$I$4,$V137-4,0))</f>
      </c>
      <c r="K137" s="815"/>
      <c r="L137" s="815"/>
      <c r="M137" s="815"/>
      <c r="N137" s="815"/>
      <c r="O137" s="815" t="s">
        <v>548</v>
      </c>
      <c r="P137" s="776"/>
      <c r="Q137" s="816"/>
      <c r="R137" s="773" t="str">
        <f>IF(ISERROR($V137),"",OFFSET('Smelter Look-up'!$C$4,$V137-4,0)&amp;"")</f>
      </c>
      <c r="S137" s="772" t="str">
        <f t="shared" si="20"/>
      </c>
      <c r="T137" s="772" t="str">
        <f>IF(B137="","",IF(ISERROR(MATCH($J137,SorP!$B$1:$B$6226,0)),"",INDIRECT("'SorP'!$A$"&amp;MATCH($S137&amp;$J137,SorP!C:C,0))))</f>
      </c>
      <c r="U137" s="792"/>
      <c r="V137" s="817" t="e">
        <f>IF(C137="",NA(),IF(OR(C137="Smelter not listed",C137="Smelter not yet identified"),MATCH($B137&amp;$D137,'Smelter Look-up'!$J:$J,0),MATCH($B137&amp;$C137,'Smelter Look-up'!$J:$J,0)))</f>
        <v>#N/A</v>
      </c>
      <c r="X137" s="818">
        <f t="shared" si="21"/>
        <v>0</v>
      </c>
      <c r="AB137" s="819" t="str">
        <f t="shared" si="22"/>
      </c>
    </row>
    <row r="138" ht="20" s="818" customFormat="1">
      <c r="A138" s="772" t="s">
        <v>549</v>
      </c>
      <c r="B138" s="773" t="s">
        <v>149</v>
      </c>
      <c r="C138" s="777" t="s">
        <v>550</v>
      </c>
      <c r="D138" s="821"/>
      <c r="E138" s="773" t="s">
        <v>168</v>
      </c>
      <c r="F138" s="773" t="s">
        <v>549</v>
      </c>
      <c r="G138" s="773" t="s">
        <v>158</v>
      </c>
      <c r="H138" s="774"/>
      <c r="I138" s="775" t="str">
        <f>IF(ISERROR($V138),"",OFFSET('Smelter Look-up'!$H$4,$V138-4,0))</f>
      </c>
      <c r="J138" s="775" t="str">
        <f>IF(ISERROR($V138),"",OFFSET('Smelter Look-up'!$I$4,$V138-4,0))</f>
      </c>
      <c r="K138" s="815"/>
      <c r="L138" s="815"/>
      <c r="M138" s="815"/>
      <c r="N138" s="815"/>
      <c r="O138" s="815" t="s">
        <v>551</v>
      </c>
      <c r="P138" s="776"/>
      <c r="Q138" s="816"/>
      <c r="R138" s="773" t="str">
        <f>IF(ISERROR($V138),"",OFFSET('Smelter Look-up'!$C$4,$V138-4,0)&amp;"")</f>
      </c>
      <c r="S138" s="772" t="str">
        <f t="shared" si="20"/>
      </c>
      <c r="T138" s="772" t="str">
        <f>IF(B138="","",IF(ISERROR(MATCH($J138,SorP!$B$1:$B$6226,0)),"",INDIRECT("'SorP'!$A$"&amp;MATCH($S138&amp;$J138,SorP!C:C,0))))</f>
      </c>
      <c r="U138" s="792"/>
      <c r="V138" s="817" t="e">
        <f>IF(C138="",NA(),IF(OR(C138="Smelter not listed",C138="Smelter not yet identified"),MATCH($B138&amp;$D138,'Smelter Look-up'!$J:$J,0),MATCH($B138&amp;$C138,'Smelter Look-up'!$J:$J,0)))</f>
        <v>#N/A</v>
      </c>
      <c r="X138" s="818">
        <f t="shared" si="21"/>
        <v>0</v>
      </c>
      <c r="AB138" s="819" t="str">
        <f t="shared" si="22"/>
      </c>
    </row>
    <row r="139" ht="20" s="818" customFormat="1">
      <c r="A139" s="772" t="s">
        <v>552</v>
      </c>
      <c r="B139" s="773" t="s">
        <v>149</v>
      </c>
      <c r="C139" s="777" t="s">
        <v>553</v>
      </c>
      <c r="D139" s="821"/>
      <c r="E139" s="773" t="s">
        <v>168</v>
      </c>
      <c r="F139" s="773" t="s">
        <v>552</v>
      </c>
      <c r="G139" s="773" t="s">
        <v>158</v>
      </c>
      <c r="H139" s="774"/>
      <c r="I139" s="775" t="str">
        <f>IF(ISERROR($V139),"",OFFSET('Smelter Look-up'!$H$4,$V139-4,0))</f>
      </c>
      <c r="J139" s="775" t="str">
        <f>IF(ISERROR($V139),"",OFFSET('Smelter Look-up'!$I$4,$V139-4,0))</f>
      </c>
      <c r="K139" s="815"/>
      <c r="L139" s="815"/>
      <c r="M139" s="815"/>
      <c r="N139" s="815"/>
      <c r="O139" s="815" t="s">
        <v>173</v>
      </c>
      <c r="P139" s="776"/>
      <c r="Q139" s="816"/>
      <c r="R139" s="773" t="str">
        <f>IF(ISERROR($V139),"",OFFSET('Smelter Look-up'!$C$4,$V139-4,0)&amp;"")</f>
      </c>
      <c r="S139" s="772" t="str">
        <f t="shared" si="20"/>
      </c>
      <c r="T139" s="772" t="str">
        <f>IF(B139="","",IF(ISERROR(MATCH($J139,SorP!$B$1:$B$6226,0)),"",INDIRECT("'SorP'!$A$"&amp;MATCH($S139&amp;$J139,SorP!C:C,0))))</f>
      </c>
      <c r="U139" s="792"/>
      <c r="V139" s="817" t="e">
        <f>IF(C139="",NA(),IF(OR(C139="Smelter not listed",C139="Smelter not yet identified"),MATCH($B139&amp;$D139,'Smelter Look-up'!$J:$J,0),MATCH($B139&amp;$C139,'Smelter Look-up'!$J:$J,0)))</f>
        <v>#N/A</v>
      </c>
      <c r="X139" s="818">
        <f t="shared" si="21"/>
        <v>0</v>
      </c>
      <c r="AB139" s="819" t="str">
        <f t="shared" si="22"/>
      </c>
    </row>
    <row r="140" ht="20" s="818" customFormat="1">
      <c r="A140" s="772" t="s">
        <v>554</v>
      </c>
      <c r="B140" s="773" t="s">
        <v>149</v>
      </c>
      <c r="C140" s="777" t="s">
        <v>555</v>
      </c>
      <c r="D140" s="821"/>
      <c r="E140" s="773" t="s">
        <v>168</v>
      </c>
      <c r="F140" s="773" t="s">
        <v>554</v>
      </c>
      <c r="G140" s="773" t="s">
        <v>158</v>
      </c>
      <c r="H140" s="774"/>
      <c r="I140" s="775" t="str">
        <f>IF(ISERROR($V140),"",OFFSET('Smelter Look-up'!$H$4,$V140-4,0))</f>
      </c>
      <c r="J140" s="775" t="str">
        <f>IF(ISERROR($V140),"",OFFSET('Smelter Look-up'!$I$4,$V140-4,0))</f>
      </c>
      <c r="K140" s="815"/>
      <c r="L140" s="815"/>
      <c r="M140" s="815"/>
      <c r="N140" s="815"/>
      <c r="O140" s="815" t="s">
        <v>556</v>
      </c>
      <c r="P140" s="776"/>
      <c r="Q140" s="816"/>
      <c r="R140" s="773" t="str">
        <f>IF(ISERROR($V140),"",OFFSET('Smelter Look-up'!$C$4,$V140-4,0)&amp;"")</f>
      </c>
      <c r="S140" s="772" t="str">
        <f t="shared" si="20"/>
      </c>
      <c r="T140" s="772" t="str">
        <f>IF(B140="","",IF(ISERROR(MATCH($J140,SorP!$B$1:$B$6226,0)),"",INDIRECT("'SorP'!$A$"&amp;MATCH($S140&amp;$J140,SorP!C:C,0))))</f>
      </c>
      <c r="U140" s="792"/>
      <c r="V140" s="817" t="e">
        <f>IF(C140="",NA(),IF(OR(C140="Smelter not listed",C140="Smelter not yet identified"),MATCH($B140&amp;$D140,'Smelter Look-up'!$J:$J,0),MATCH($B140&amp;$C140,'Smelter Look-up'!$J:$J,0)))</f>
        <v>#N/A</v>
      </c>
      <c r="X140" s="818">
        <f t="shared" si="21"/>
        <v>0</v>
      </c>
      <c r="AB140" s="819" t="str">
        <f t="shared" si="22"/>
      </c>
    </row>
    <row r="141" ht="20" s="818" customFormat="1">
      <c r="A141" s="772" t="s">
        <v>557</v>
      </c>
      <c r="B141" s="773" t="s">
        <v>149</v>
      </c>
      <c r="C141" s="777" t="s">
        <v>558</v>
      </c>
      <c r="D141" s="821"/>
      <c r="E141" s="773" t="s">
        <v>168</v>
      </c>
      <c r="F141" s="773" t="s">
        <v>557</v>
      </c>
      <c r="G141" s="773" t="s">
        <v>158</v>
      </c>
      <c r="H141" s="774"/>
      <c r="I141" s="775" t="str">
        <f>IF(ISERROR($V141),"",OFFSET('Smelter Look-up'!$H$4,$V141-4,0))</f>
      </c>
      <c r="J141" s="775" t="str">
        <f>IF(ISERROR($V141),"",OFFSET('Smelter Look-up'!$I$4,$V141-4,0))</f>
      </c>
      <c r="K141" s="815"/>
      <c r="L141" s="815"/>
      <c r="M141" s="815"/>
      <c r="N141" s="815"/>
      <c r="O141" s="815" t="s">
        <v>559</v>
      </c>
      <c r="P141" s="776"/>
      <c r="Q141" s="816"/>
      <c r="R141" s="773" t="str">
        <f>IF(ISERROR($V141),"",OFFSET('Smelter Look-up'!$C$4,$V141-4,0)&amp;"")</f>
      </c>
      <c r="S141" s="772" t="str">
        <f t="shared" si="20"/>
      </c>
      <c r="T141" s="772" t="str">
        <f>IF(B141="","",IF(ISERROR(MATCH($J141,SorP!$B$1:$B$6226,0)),"",INDIRECT("'SorP'!$A$"&amp;MATCH($S141&amp;$J141,SorP!C:C,0))))</f>
      </c>
      <c r="U141" s="792"/>
      <c r="V141" s="817" t="e">
        <f>IF(C141="",NA(),IF(OR(C141="Smelter not listed",C141="Smelter not yet identified"),MATCH($B141&amp;$D141,'Smelter Look-up'!$J:$J,0),MATCH($B141&amp;$C141,'Smelter Look-up'!$J:$J,0)))</f>
        <v>#N/A</v>
      </c>
      <c r="X141" s="818">
        <f t="shared" si="21"/>
        <v>0</v>
      </c>
      <c r="AB141" s="819" t="str">
        <f t="shared" si="22"/>
      </c>
    </row>
    <row r="142" ht="20" s="818" customFormat="1">
      <c r="A142" s="772" t="s">
        <v>560</v>
      </c>
      <c r="B142" s="773" t="s">
        <v>149</v>
      </c>
      <c r="C142" s="777" t="s">
        <v>561</v>
      </c>
      <c r="D142" s="821"/>
      <c r="E142" s="773" t="s">
        <v>168</v>
      </c>
      <c r="F142" s="773" t="s">
        <v>560</v>
      </c>
      <c r="G142" s="773" t="s">
        <v>158</v>
      </c>
      <c r="H142" s="774"/>
      <c r="I142" s="775" t="str">
        <f>IF(ISERROR($V142),"",OFFSET('Smelter Look-up'!$H$4,$V142-4,0))</f>
      </c>
      <c r="J142" s="775" t="str">
        <f>IF(ISERROR($V142),"",OFFSET('Smelter Look-up'!$I$4,$V142-4,0))</f>
      </c>
      <c r="K142" s="815"/>
      <c r="L142" s="815"/>
      <c r="M142" s="815"/>
      <c r="N142" s="815"/>
      <c r="O142" s="815" t="s">
        <v>562</v>
      </c>
      <c r="P142" s="776"/>
      <c r="Q142" s="816"/>
      <c r="R142" s="773" t="str">
        <f>IF(ISERROR($V142),"",OFFSET('Smelter Look-up'!$C$4,$V142-4,0)&amp;"")</f>
      </c>
      <c r="S142" s="772" t="str">
        <f t="shared" si="20"/>
      </c>
      <c r="T142" s="772" t="str">
        <f>IF(B142="","",IF(ISERROR(MATCH($J142,SorP!$B$1:$B$6226,0)),"",INDIRECT("'SorP'!$A$"&amp;MATCH($S142&amp;$J142,SorP!C:C,0))))</f>
      </c>
      <c r="U142" s="792"/>
      <c r="V142" s="817" t="e">
        <f>IF(C142="",NA(),IF(OR(C142="Smelter not listed",C142="Smelter not yet identified"),MATCH($B142&amp;$D142,'Smelter Look-up'!$J:$J,0),MATCH($B142&amp;$C142,'Smelter Look-up'!$J:$J,0)))</f>
        <v>#N/A</v>
      </c>
      <c r="X142" s="818">
        <f t="shared" si="21"/>
        <v>0</v>
      </c>
      <c r="AB142" s="819" t="str">
        <f t="shared" si="22"/>
      </c>
    </row>
    <row r="143" ht="20" s="818" customFormat="1">
      <c r="A143" s="772" t="s">
        <v>563</v>
      </c>
      <c r="B143" s="773" t="s">
        <v>149</v>
      </c>
      <c r="C143" s="777" t="s">
        <v>564</v>
      </c>
      <c r="D143" s="821"/>
      <c r="E143" s="773" t="s">
        <v>168</v>
      </c>
      <c r="F143" s="773" t="s">
        <v>563</v>
      </c>
      <c r="G143" s="773" t="s">
        <v>158</v>
      </c>
      <c r="H143" s="774"/>
      <c r="I143" s="775" t="str">
        <f>IF(ISERROR($V143),"",OFFSET('Smelter Look-up'!$H$4,$V143-4,0))</f>
      </c>
      <c r="J143" s="775" t="str">
        <f>IF(ISERROR($V143),"",OFFSET('Smelter Look-up'!$I$4,$V143-4,0))</f>
      </c>
      <c r="K143" s="815"/>
      <c r="L143" s="815"/>
      <c r="M143" s="815"/>
      <c r="N143" s="815"/>
      <c r="O143" s="815" t="s">
        <v>565</v>
      </c>
      <c r="P143" s="776"/>
      <c r="Q143" s="816"/>
      <c r="R143" s="773" t="str">
        <f>IF(ISERROR($V143),"",OFFSET('Smelter Look-up'!$C$4,$V143-4,0)&amp;"")</f>
      </c>
      <c r="S143" s="772" t="str">
        <f t="shared" si="20"/>
      </c>
      <c r="T143" s="772" t="str">
        <f>IF(B143="","",IF(ISERROR(MATCH($J143,SorP!$B$1:$B$6226,0)),"",INDIRECT("'SorP'!$A$"&amp;MATCH($S143&amp;$J143,SorP!C:C,0))))</f>
      </c>
      <c r="U143" s="792"/>
      <c r="V143" s="817" t="e">
        <f>IF(C143="",NA(),IF(OR(C143="Smelter not listed",C143="Smelter not yet identified"),MATCH($B143&amp;$D143,'Smelter Look-up'!$J:$J,0),MATCH($B143&amp;$C143,'Smelter Look-up'!$J:$J,0)))</f>
        <v>#N/A</v>
      </c>
      <c r="X143" s="818">
        <f t="shared" si="21"/>
        <v>0</v>
      </c>
      <c r="AB143" s="819" t="str">
        <f t="shared" si="22"/>
      </c>
    </row>
    <row r="144" ht="20" s="818" customFormat="1">
      <c r="A144" s="772" t="s">
        <v>566</v>
      </c>
      <c r="B144" s="773" t="s">
        <v>149</v>
      </c>
      <c r="C144" s="777" t="s">
        <v>567</v>
      </c>
      <c r="D144" s="821"/>
      <c r="E144" s="773" t="s">
        <v>168</v>
      </c>
      <c r="F144" s="773" t="s">
        <v>566</v>
      </c>
      <c r="G144" s="773" t="s">
        <v>158</v>
      </c>
      <c r="H144" s="774"/>
      <c r="I144" s="775" t="str">
        <f>IF(ISERROR($V144),"",OFFSET('Smelter Look-up'!$H$4,$V144-4,0))</f>
      </c>
      <c r="J144" s="775" t="str">
        <f>IF(ISERROR($V144),"",OFFSET('Smelter Look-up'!$I$4,$V144-4,0))</f>
      </c>
      <c r="K144" s="815"/>
      <c r="L144" s="815"/>
      <c r="M144" s="815"/>
      <c r="N144" s="815"/>
      <c r="O144" s="815" t="s">
        <v>568</v>
      </c>
      <c r="P144" s="776"/>
      <c r="Q144" s="816"/>
      <c r="R144" s="773" t="str">
        <f>IF(ISERROR($V144),"",OFFSET('Smelter Look-up'!$C$4,$V144-4,0)&amp;"")</f>
      </c>
      <c r="S144" s="772" t="str">
        <f t="shared" si="20"/>
      </c>
      <c r="T144" s="772" t="str">
        <f>IF(B144="","",IF(ISERROR(MATCH($J144,SorP!$B$1:$B$6226,0)),"",INDIRECT("'SorP'!$A$"&amp;MATCH($S144&amp;$J144,SorP!C:C,0))))</f>
      </c>
      <c r="U144" s="792"/>
      <c r="V144" s="817" t="e">
        <f>IF(C144="",NA(),IF(OR(C144="Smelter not listed",C144="Smelter not yet identified"),MATCH($B144&amp;$D144,'Smelter Look-up'!$J:$J,0),MATCH($B144&amp;$C144,'Smelter Look-up'!$J:$J,0)))</f>
        <v>#N/A</v>
      </c>
      <c r="X144" s="818">
        <f t="shared" si="21"/>
        <v>0</v>
      </c>
      <c r="AB144" s="819" t="str">
        <f t="shared" si="22"/>
      </c>
    </row>
    <row r="145" ht="20" s="818" customFormat="1">
      <c r="A145" s="772" t="s">
        <v>569</v>
      </c>
      <c r="B145" s="773" t="s">
        <v>149</v>
      </c>
      <c r="C145" s="777" t="s">
        <v>570</v>
      </c>
      <c r="D145" s="821"/>
      <c r="E145" s="773" t="s">
        <v>168</v>
      </c>
      <c r="F145" s="773" t="s">
        <v>569</v>
      </c>
      <c r="G145" s="773" t="s">
        <v>158</v>
      </c>
      <c r="H145" s="774"/>
      <c r="I145" s="775" t="str">
        <f>IF(ISERROR($V145),"",OFFSET('Smelter Look-up'!$H$4,$V145-4,0))</f>
      </c>
      <c r="J145" s="775" t="str">
        <f>IF(ISERROR($V145),"",OFFSET('Smelter Look-up'!$I$4,$V145-4,0))</f>
      </c>
      <c r="K145" s="815"/>
      <c r="L145" s="815"/>
      <c r="M145" s="815"/>
      <c r="N145" s="815"/>
      <c r="O145" s="815" t="s">
        <v>571</v>
      </c>
      <c r="P145" s="776"/>
      <c r="Q145" s="816"/>
      <c r="R145" s="773" t="str">
        <f>IF(ISERROR($V145),"",OFFSET('Smelter Look-up'!$C$4,$V145-4,0)&amp;"")</f>
      </c>
      <c r="S145" s="772" t="str">
        <f t="shared" si="20"/>
      </c>
      <c r="T145" s="772" t="str">
        <f>IF(B145="","",IF(ISERROR(MATCH($J145,SorP!$B$1:$B$6226,0)),"",INDIRECT("'SorP'!$A$"&amp;MATCH($S145&amp;$J145,SorP!C:C,0))))</f>
      </c>
      <c r="U145" s="792"/>
      <c r="V145" s="817" t="e">
        <f>IF(C145="",NA(),IF(OR(C145="Smelter not listed",C145="Smelter not yet identified"),MATCH($B145&amp;$D145,'Smelter Look-up'!$J:$J,0),MATCH($B145&amp;$C145,'Smelter Look-up'!$J:$J,0)))</f>
        <v>#N/A</v>
      </c>
      <c r="X145" s="818">
        <f t="shared" si="21"/>
        <v>0</v>
      </c>
      <c r="AB145" s="819" t="str">
        <f t="shared" si="22"/>
      </c>
    </row>
    <row r="146" ht="20" s="818" customFormat="1">
      <c r="A146" s="772" t="s">
        <v>572</v>
      </c>
      <c r="B146" s="773" t="s">
        <v>149</v>
      </c>
      <c r="C146" s="777" t="s">
        <v>573</v>
      </c>
      <c r="D146" s="821"/>
      <c r="E146" s="773" t="s">
        <v>168</v>
      </c>
      <c r="F146" s="773" t="s">
        <v>572</v>
      </c>
      <c r="G146" s="773" t="s">
        <v>158</v>
      </c>
      <c r="H146" s="774"/>
      <c r="I146" s="775" t="str">
        <f>IF(ISERROR($V146),"",OFFSET('Smelter Look-up'!$H$4,$V146-4,0))</f>
      </c>
      <c r="J146" s="775" t="str">
        <f>IF(ISERROR($V146),"",OFFSET('Smelter Look-up'!$I$4,$V146-4,0))</f>
      </c>
      <c r="K146" s="815"/>
      <c r="L146" s="815"/>
      <c r="M146" s="815"/>
      <c r="N146" s="815"/>
      <c r="O146" s="815" t="s">
        <v>574</v>
      </c>
      <c r="P146" s="776"/>
      <c r="Q146" s="816"/>
      <c r="R146" s="773" t="str">
        <f>IF(ISERROR($V146),"",OFFSET('Smelter Look-up'!$C$4,$V146-4,0)&amp;"")</f>
      </c>
      <c r="S146" s="772" t="str">
        <f t="shared" si="20"/>
      </c>
      <c r="T146" s="772" t="str">
        <f>IF(B146="","",IF(ISERROR(MATCH($J146,SorP!$B$1:$B$6226,0)),"",INDIRECT("'SorP'!$A$"&amp;MATCH($S146&amp;$J146,SorP!C:C,0))))</f>
      </c>
      <c r="U146" s="792"/>
      <c r="V146" s="817" t="e">
        <f>IF(C146="",NA(),IF(OR(C146="Smelter not listed",C146="Smelter not yet identified"),MATCH($B146&amp;$D146,'Smelter Look-up'!$J:$J,0),MATCH($B146&amp;$C146,'Smelter Look-up'!$J:$J,0)))</f>
        <v>#N/A</v>
      </c>
      <c r="X146" s="818">
        <f t="shared" si="21"/>
        <v>0</v>
      </c>
      <c r="AB146" s="819" t="str">
        <f t="shared" si="22"/>
      </c>
    </row>
    <row r="147" ht="20" s="818" customFormat="1">
      <c r="A147" s="772" t="s">
        <v>575</v>
      </c>
      <c r="B147" s="773" t="s">
        <v>149</v>
      </c>
      <c r="C147" s="777" t="s">
        <v>576</v>
      </c>
      <c r="D147" s="821"/>
      <c r="E147" s="773" t="s">
        <v>168</v>
      </c>
      <c r="F147" s="773" t="s">
        <v>575</v>
      </c>
      <c r="G147" s="773" t="s">
        <v>158</v>
      </c>
      <c r="H147" s="774"/>
      <c r="I147" s="775" t="str">
        <f>IF(ISERROR($V147),"",OFFSET('Smelter Look-up'!$H$4,$V147-4,0))</f>
      </c>
      <c r="J147" s="775" t="str">
        <f>IF(ISERROR($V147),"",OFFSET('Smelter Look-up'!$I$4,$V147-4,0))</f>
      </c>
      <c r="K147" s="815"/>
      <c r="L147" s="815"/>
      <c r="M147" s="815"/>
      <c r="N147" s="815"/>
      <c r="O147" s="815" t="s">
        <v>577</v>
      </c>
      <c r="P147" s="776"/>
      <c r="Q147" s="816"/>
      <c r="R147" s="773" t="str">
        <f>IF(ISERROR($V147),"",OFFSET('Smelter Look-up'!$C$4,$V147-4,0)&amp;"")</f>
      </c>
      <c r="S147" s="772" t="str">
        <f t="shared" si="20"/>
      </c>
      <c r="T147" s="772" t="str">
        <f>IF(B147="","",IF(ISERROR(MATCH($J147,SorP!$B$1:$B$6226,0)),"",INDIRECT("'SorP'!$A$"&amp;MATCH($S147&amp;$J147,SorP!C:C,0))))</f>
      </c>
      <c r="U147" s="792"/>
      <c r="V147" s="817" t="e">
        <f>IF(C147="",NA(),IF(OR(C147="Smelter not listed",C147="Smelter not yet identified"),MATCH($B147&amp;$D147,'Smelter Look-up'!$J:$J,0),MATCH($B147&amp;$C147,'Smelter Look-up'!$J:$J,0)))</f>
        <v>#N/A</v>
      </c>
      <c r="X147" s="818">
        <f t="shared" si="21"/>
        <v>0</v>
      </c>
      <c r="AB147" s="819" t="str">
        <f t="shared" si="22"/>
      </c>
    </row>
    <row r="148" ht="20" s="818" customFormat="1">
      <c r="A148" s="772" t="s">
        <v>578</v>
      </c>
      <c r="B148" s="773" t="s">
        <v>149</v>
      </c>
      <c r="C148" s="777" t="s">
        <v>579</v>
      </c>
      <c r="D148" s="821"/>
      <c r="E148" s="773" t="s">
        <v>168</v>
      </c>
      <c r="F148" s="773" t="s">
        <v>578</v>
      </c>
      <c r="G148" s="773" t="s">
        <v>158</v>
      </c>
      <c r="H148" s="774"/>
      <c r="I148" s="775" t="str">
        <f>IF(ISERROR($V148),"",OFFSET('Smelter Look-up'!$H$4,$V148-4,0))</f>
      </c>
      <c r="J148" s="775" t="str">
        <f>IF(ISERROR($V148),"",OFFSET('Smelter Look-up'!$I$4,$V148-4,0))</f>
      </c>
      <c r="K148" s="815"/>
      <c r="L148" s="815"/>
      <c r="M148" s="815"/>
      <c r="N148" s="815"/>
      <c r="O148" s="815" t="s">
        <v>580</v>
      </c>
      <c r="P148" s="776"/>
      <c r="Q148" s="816"/>
      <c r="R148" s="773" t="str">
        <f>IF(ISERROR($V148),"",OFFSET('Smelter Look-up'!$C$4,$V148-4,0)&amp;"")</f>
      </c>
      <c r="S148" s="772" t="str">
        <f t="shared" si="20"/>
      </c>
      <c r="T148" s="772" t="str">
        <f>IF(B148="","",IF(ISERROR(MATCH($J148,SorP!$B$1:$B$6226,0)),"",INDIRECT("'SorP'!$A$"&amp;MATCH($S148&amp;$J148,SorP!C:C,0))))</f>
      </c>
      <c r="U148" s="792"/>
      <c r="V148" s="817" t="e">
        <f>IF(C148="",NA(),IF(OR(C148="Smelter not listed",C148="Smelter not yet identified"),MATCH($B148&amp;$D148,'Smelter Look-up'!$J:$J,0),MATCH($B148&amp;$C148,'Smelter Look-up'!$J:$J,0)))</f>
        <v>#N/A</v>
      </c>
      <c r="X148" s="818">
        <f t="shared" si="21"/>
        <v>0</v>
      </c>
      <c r="AB148" s="819" t="str">
        <f t="shared" si="22"/>
      </c>
    </row>
    <row r="149" ht="20" s="818" customFormat="1">
      <c r="A149" s="772" t="s">
        <v>581</v>
      </c>
      <c r="B149" s="773" t="s">
        <v>149</v>
      </c>
      <c r="C149" s="777" t="s">
        <v>582</v>
      </c>
      <c r="D149" s="821"/>
      <c r="E149" s="773" t="s">
        <v>168</v>
      </c>
      <c r="F149" s="773" t="s">
        <v>581</v>
      </c>
      <c r="G149" s="773" t="s">
        <v>158</v>
      </c>
      <c r="H149" s="774"/>
      <c r="I149" s="775" t="str">
        <f>IF(ISERROR($V149),"",OFFSET('Smelter Look-up'!$H$4,$V149-4,0))</f>
      </c>
      <c r="J149" s="775" t="str">
        <f>IF(ISERROR($V149),"",OFFSET('Smelter Look-up'!$I$4,$V149-4,0))</f>
      </c>
      <c r="K149" s="815"/>
      <c r="L149" s="815"/>
      <c r="M149" s="815"/>
      <c r="N149" s="815"/>
      <c r="O149" s="815" t="s">
        <v>583</v>
      </c>
      <c r="P149" s="776"/>
      <c r="Q149" s="816"/>
      <c r="R149" s="773" t="str">
        <f>IF(ISERROR($V149),"",OFFSET('Smelter Look-up'!$C$4,$V149-4,0)&amp;"")</f>
      </c>
      <c r="S149" s="772" t="str">
        <f t="shared" si="20"/>
      </c>
      <c r="T149" s="772" t="str">
        <f>IF(B149="","",IF(ISERROR(MATCH($J149,SorP!$B$1:$B$6226,0)),"",INDIRECT("'SorP'!$A$"&amp;MATCH($S149&amp;$J149,SorP!C:C,0))))</f>
      </c>
      <c r="U149" s="792"/>
      <c r="V149" s="817" t="e">
        <f>IF(C149="",NA(),IF(OR(C149="Smelter not listed",C149="Smelter not yet identified"),MATCH($B149&amp;$D149,'Smelter Look-up'!$J:$J,0),MATCH($B149&amp;$C149,'Smelter Look-up'!$J:$J,0)))</f>
        <v>#N/A</v>
      </c>
      <c r="X149" s="818">
        <f t="shared" si="21"/>
        <v>0</v>
      </c>
      <c r="AB149" s="819" t="str">
        <f t="shared" si="22"/>
      </c>
    </row>
    <row r="150" ht="20" s="818" customFormat="1">
      <c r="A150" s="772" t="s">
        <v>584</v>
      </c>
      <c r="B150" s="773" t="s">
        <v>149</v>
      </c>
      <c r="C150" s="777" t="s">
        <v>585</v>
      </c>
      <c r="D150" s="821"/>
      <c r="E150" s="773" t="s">
        <v>168</v>
      </c>
      <c r="F150" s="773" t="s">
        <v>584</v>
      </c>
      <c r="G150" s="773" t="s">
        <v>158</v>
      </c>
      <c r="H150" s="774"/>
      <c r="I150" s="775" t="str">
        <f>IF(ISERROR($V150),"",OFFSET('Smelter Look-up'!$H$4,$V150-4,0))</f>
      </c>
      <c r="J150" s="775" t="str">
        <f>IF(ISERROR($V150),"",OFFSET('Smelter Look-up'!$I$4,$V150-4,0))</f>
      </c>
      <c r="K150" s="815"/>
      <c r="L150" s="815"/>
      <c r="M150" s="815"/>
      <c r="N150" s="815"/>
      <c r="O150" s="815" t="s">
        <v>586</v>
      </c>
      <c r="P150" s="776"/>
      <c r="Q150" s="816"/>
      <c r="R150" s="773" t="str">
        <f>IF(ISERROR($V150),"",OFFSET('Smelter Look-up'!$C$4,$V150-4,0)&amp;"")</f>
      </c>
      <c r="S150" s="772" t="str">
        <f t="shared" si="20"/>
      </c>
      <c r="T150" s="772" t="str">
        <f>IF(B150="","",IF(ISERROR(MATCH($J150,SorP!$B$1:$B$6226,0)),"",INDIRECT("'SorP'!$A$"&amp;MATCH($S150&amp;$J150,SorP!C:C,0))))</f>
      </c>
      <c r="U150" s="792"/>
      <c r="V150" s="817" t="e">
        <f>IF(C150="",NA(),IF(OR(C150="Smelter not listed",C150="Smelter not yet identified"),MATCH($B150&amp;$D150,'Smelter Look-up'!$J:$J,0),MATCH($B150&amp;$C150,'Smelter Look-up'!$J:$J,0)))</f>
        <v>#N/A</v>
      </c>
      <c r="X150" s="818">
        <f t="shared" si="21"/>
        <v>0</v>
      </c>
      <c r="AB150" s="819" t="str">
        <f t="shared" si="22"/>
      </c>
    </row>
    <row r="151" ht="20" s="818" customFormat="1">
      <c r="A151" s="772" t="s">
        <v>587</v>
      </c>
      <c r="B151" s="773" t="s">
        <v>149</v>
      </c>
      <c r="C151" s="777" t="s">
        <v>588</v>
      </c>
      <c r="D151" s="821"/>
      <c r="E151" s="773" t="s">
        <v>589</v>
      </c>
      <c r="F151" s="773" t="s">
        <v>587</v>
      </c>
      <c r="G151" s="773" t="s">
        <v>158</v>
      </c>
      <c r="H151" s="774"/>
      <c r="I151" s="775" t="str">
        <f>IF(ISERROR($V151),"",OFFSET('Smelter Look-up'!$H$4,$V151-4,0))</f>
      </c>
      <c r="J151" s="775" t="str">
        <f>IF(ISERROR($V151),"",OFFSET('Smelter Look-up'!$I$4,$V151-4,0))</f>
      </c>
      <c r="K151" s="815"/>
      <c r="L151" s="815"/>
      <c r="M151" s="815"/>
      <c r="N151" s="815"/>
      <c r="O151" s="815" t="s">
        <v>590</v>
      </c>
      <c r="P151" s="776"/>
      <c r="Q151" s="816"/>
      <c r="R151" s="773" t="str">
        <f>IF(ISERROR($V151),"",OFFSET('Smelter Look-up'!$C$4,$V151-4,0)&amp;"")</f>
      </c>
      <c r="S151" s="772" t="str">
        <f t="shared" si="20"/>
      </c>
      <c r="T151" s="772" t="str">
        <f>IF(B151="","",IF(ISERROR(MATCH($J151,SorP!$B$1:$B$6226,0)),"",INDIRECT("'SorP'!$A$"&amp;MATCH($S151&amp;$J151,SorP!C:C,0))))</f>
      </c>
      <c r="U151" s="792"/>
      <c r="V151" s="817" t="e">
        <f>IF(C151="",NA(),IF(OR(C151="Smelter not listed",C151="Smelter not yet identified"),MATCH($B151&amp;$D151,'Smelter Look-up'!$J:$J,0),MATCH($B151&amp;$C151,'Smelter Look-up'!$J:$J,0)))</f>
        <v>#N/A</v>
      </c>
      <c r="X151" s="818">
        <f t="shared" si="21"/>
        <v>0</v>
      </c>
      <c r="AB151" s="819" t="str">
        <f t="shared" si="22"/>
      </c>
    </row>
    <row r="152" ht="20" s="818" customFormat="1">
      <c r="A152" s="772" t="s">
        <v>591</v>
      </c>
      <c r="B152" s="773" t="s">
        <v>149</v>
      </c>
      <c r="C152" s="777" t="s">
        <v>592</v>
      </c>
      <c r="D152" s="821"/>
      <c r="E152" s="773" t="s">
        <v>215</v>
      </c>
      <c r="F152" s="773" t="s">
        <v>591</v>
      </c>
      <c r="G152" s="773" t="s">
        <v>158</v>
      </c>
      <c r="H152" s="774"/>
      <c r="I152" s="775" t="str">
        <f>IF(ISERROR($V152),"",OFFSET('Smelter Look-up'!$H$4,$V152-4,0))</f>
      </c>
      <c r="J152" s="775" t="str">
        <f>IF(ISERROR($V152),"",OFFSET('Smelter Look-up'!$I$4,$V152-4,0))</f>
      </c>
      <c r="K152" s="815"/>
      <c r="L152" s="815"/>
      <c r="M152" s="815"/>
      <c r="N152" s="815"/>
      <c r="O152" s="815" t="s">
        <v>593</v>
      </c>
      <c r="P152" s="776"/>
      <c r="Q152" s="816"/>
      <c r="R152" s="773" t="str">
        <f>IF(ISERROR($V152),"",OFFSET('Smelter Look-up'!$C$4,$V152-4,0)&amp;"")</f>
      </c>
      <c r="S152" s="772" t="str">
        <f t="shared" si="20"/>
      </c>
      <c r="T152" s="772" t="str">
        <f>IF(B152="","",IF(ISERROR(MATCH($J152,SorP!$B$1:$B$6226,0)),"",INDIRECT("'SorP'!$A$"&amp;MATCH($S152&amp;$J152,SorP!C:C,0))))</f>
      </c>
      <c r="U152" s="792"/>
      <c r="V152" s="817" t="e">
        <f>IF(C152="",NA(),IF(OR(C152="Smelter not listed",C152="Smelter not yet identified"),MATCH($B152&amp;$D152,'Smelter Look-up'!$J:$J,0),MATCH($B152&amp;$C152,'Smelter Look-up'!$J:$J,0)))</f>
        <v>#N/A</v>
      </c>
      <c r="X152" s="818">
        <f t="shared" si="21"/>
        <v>0</v>
      </c>
      <c r="AB152" s="819" t="str">
        <f t="shared" si="22"/>
      </c>
    </row>
    <row r="153" ht="20" s="818" customFormat="1">
      <c r="A153" s="772" t="s">
        <v>594</v>
      </c>
      <c r="B153" s="773" t="s">
        <v>149</v>
      </c>
      <c r="C153" s="777" t="s">
        <v>595</v>
      </c>
      <c r="D153" s="821"/>
      <c r="E153" s="773" t="s">
        <v>236</v>
      </c>
      <c r="F153" s="773" t="s">
        <v>594</v>
      </c>
      <c r="G153" s="773" t="s">
        <v>158</v>
      </c>
      <c r="H153" s="774"/>
      <c r="I153" s="775" t="str">
        <f>IF(ISERROR($V153),"",OFFSET('Smelter Look-up'!$H$4,$V153-4,0))</f>
      </c>
      <c r="J153" s="775" t="str">
        <f>IF(ISERROR($V153),"",OFFSET('Smelter Look-up'!$I$4,$V153-4,0))</f>
      </c>
      <c r="K153" s="815"/>
      <c r="L153" s="815"/>
      <c r="M153" s="815"/>
      <c r="N153" s="815"/>
      <c r="O153" s="815" t="s">
        <v>596</v>
      </c>
      <c r="P153" s="776"/>
      <c r="Q153" s="816"/>
      <c r="R153" s="773" t="str">
        <f>IF(ISERROR($V153),"",OFFSET('Smelter Look-up'!$C$4,$V153-4,0)&amp;"")</f>
      </c>
      <c r="S153" s="772" t="str">
        <f t="shared" si="20"/>
      </c>
      <c r="T153" s="772" t="str">
        <f>IF(B153="","",IF(ISERROR(MATCH($J153,SorP!$B$1:$B$6226,0)),"",INDIRECT("'SorP'!$A$"&amp;MATCH($S153&amp;$J153,SorP!C:C,0))))</f>
      </c>
      <c r="U153" s="792"/>
      <c r="V153" s="817" t="e">
        <f>IF(C153="",NA(),IF(OR(C153="Smelter not listed",C153="Smelter not yet identified"),MATCH($B153&amp;$D153,'Smelter Look-up'!$J:$J,0),MATCH($B153&amp;$C153,'Smelter Look-up'!$J:$J,0)))</f>
        <v>#N/A</v>
      </c>
      <c r="X153" s="818">
        <f t="shared" si="21"/>
        <v>0</v>
      </c>
      <c r="AB153" s="819" t="str">
        <f t="shared" si="22"/>
      </c>
    </row>
    <row r="154" ht="20" s="818" customFormat="1">
      <c r="A154" s="772" t="s">
        <v>597</v>
      </c>
      <c r="B154" s="773" t="s">
        <v>149</v>
      </c>
      <c r="C154" s="777" t="s">
        <v>598</v>
      </c>
      <c r="D154" s="821"/>
      <c r="E154" s="773" t="s">
        <v>215</v>
      </c>
      <c r="F154" s="773" t="s">
        <v>597</v>
      </c>
      <c r="G154" s="773" t="s">
        <v>158</v>
      </c>
      <c r="H154" s="774"/>
      <c r="I154" s="775" t="str">
        <f>IF(ISERROR($V154),"",OFFSET('Smelter Look-up'!$H$4,$V154-4,0))</f>
      </c>
      <c r="J154" s="775" t="str">
        <f>IF(ISERROR($V154),"",OFFSET('Smelter Look-up'!$I$4,$V154-4,0))</f>
      </c>
      <c r="K154" s="815"/>
      <c r="L154" s="815"/>
      <c r="M154" s="815"/>
      <c r="N154" s="815"/>
      <c r="O154" s="815" t="s">
        <v>599</v>
      </c>
      <c r="P154" s="776"/>
      <c r="Q154" s="816"/>
      <c r="R154" s="773" t="str">
        <f>IF(ISERROR($V154),"",OFFSET('Smelter Look-up'!$C$4,$V154-4,0)&amp;"")</f>
      </c>
      <c r="S154" s="772" t="str">
        <f t="shared" si="20"/>
      </c>
      <c r="T154" s="772" t="str">
        <f>IF(B154="","",IF(ISERROR(MATCH($J154,SorP!$B$1:$B$6226,0)),"",INDIRECT("'SorP'!$A$"&amp;MATCH($S154&amp;$J154,SorP!C:C,0))))</f>
      </c>
      <c r="U154" s="792"/>
      <c r="V154" s="817" t="e">
        <f>IF(C154="",NA(),IF(OR(C154="Smelter not listed",C154="Smelter not yet identified"),MATCH($B154&amp;$D154,'Smelter Look-up'!$J:$J,0),MATCH($B154&amp;$C154,'Smelter Look-up'!$J:$J,0)))</f>
        <v>#N/A</v>
      </c>
      <c r="X154" s="818">
        <f t="shared" si="21"/>
        <v>0</v>
      </c>
      <c r="AB154" s="819" t="str">
        <f t="shared" si="22"/>
      </c>
    </row>
    <row r="155" ht="20" s="818" customFormat="1">
      <c r="A155" s="772" t="s">
        <v>600</v>
      </c>
      <c r="B155" s="773" t="s">
        <v>149</v>
      </c>
      <c r="C155" s="777" t="s">
        <v>601</v>
      </c>
      <c r="D155" s="821"/>
      <c r="E155" s="773" t="s">
        <v>215</v>
      </c>
      <c r="F155" s="773" t="s">
        <v>600</v>
      </c>
      <c r="G155" s="773" t="s">
        <v>158</v>
      </c>
      <c r="H155" s="774"/>
      <c r="I155" s="775" t="str">
        <f>IF(ISERROR($V155),"",OFFSET('Smelter Look-up'!$H$4,$V155-4,0))</f>
      </c>
      <c r="J155" s="775" t="str">
        <f>IF(ISERROR($V155),"",OFFSET('Smelter Look-up'!$I$4,$V155-4,0))</f>
      </c>
      <c r="K155" s="815"/>
      <c r="L155" s="815"/>
      <c r="M155" s="815"/>
      <c r="N155" s="815"/>
      <c r="O155" s="815" t="s">
        <v>602</v>
      </c>
      <c r="P155" s="776"/>
      <c r="Q155" s="816"/>
      <c r="R155" s="773" t="str">
        <f>IF(ISERROR($V155),"",OFFSET('Smelter Look-up'!$C$4,$V155-4,0)&amp;"")</f>
      </c>
      <c r="S155" s="772" t="str">
        <f t="shared" si="20"/>
      </c>
      <c r="T155" s="772" t="str">
        <f>IF(B155="","",IF(ISERROR(MATCH($J155,SorP!$B$1:$B$6226,0)),"",INDIRECT("'SorP'!$A$"&amp;MATCH($S155&amp;$J155,SorP!C:C,0))))</f>
      </c>
      <c r="U155" s="792"/>
      <c r="V155" s="817" t="e">
        <f>IF(C155="",NA(),IF(OR(C155="Smelter not listed",C155="Smelter not yet identified"),MATCH($B155&amp;$D155,'Smelter Look-up'!$J:$J,0),MATCH($B155&amp;$C155,'Smelter Look-up'!$J:$J,0)))</f>
        <v>#N/A</v>
      </c>
      <c r="X155" s="818">
        <f t="shared" si="21"/>
        <v>0</v>
      </c>
      <c r="AB155" s="819" t="str">
        <f t="shared" si="22"/>
      </c>
    </row>
    <row r="156" ht="20" s="818" customFormat="1">
      <c r="A156" s="772" t="s">
        <v>603</v>
      </c>
      <c r="B156" s="773" t="s">
        <v>149</v>
      </c>
      <c r="C156" s="777" t="s">
        <v>604</v>
      </c>
      <c r="D156" s="821"/>
      <c r="E156" s="773" t="s">
        <v>215</v>
      </c>
      <c r="F156" s="773" t="s">
        <v>603</v>
      </c>
      <c r="G156" s="773" t="s">
        <v>158</v>
      </c>
      <c r="H156" s="774"/>
      <c r="I156" s="775" t="str">
        <f>IF(ISERROR($V156),"",OFFSET('Smelter Look-up'!$H$4,$V156-4,0))</f>
      </c>
      <c r="J156" s="775" t="str">
        <f>IF(ISERROR($V156),"",OFFSET('Smelter Look-up'!$I$4,$V156-4,0))</f>
      </c>
      <c r="K156" s="815"/>
      <c r="L156" s="815"/>
      <c r="M156" s="815"/>
      <c r="N156" s="815"/>
      <c r="O156" s="815" t="s">
        <v>605</v>
      </c>
      <c r="P156" s="776"/>
      <c r="Q156" s="816"/>
      <c r="R156" s="773" t="str">
        <f>IF(ISERROR($V156),"",OFFSET('Smelter Look-up'!$C$4,$V156-4,0)&amp;"")</f>
      </c>
      <c r="S156" s="772" t="str">
        <f t="shared" si="20"/>
      </c>
      <c r="T156" s="772" t="str">
        <f>IF(B156="","",IF(ISERROR(MATCH($J156,SorP!$B$1:$B$6226,0)),"",INDIRECT("'SorP'!$A$"&amp;MATCH($S156&amp;$J156,SorP!C:C,0))))</f>
      </c>
      <c r="U156" s="792"/>
      <c r="V156" s="817" t="e">
        <f>IF(C156="",NA(),IF(OR(C156="Smelter not listed",C156="Smelter not yet identified"),MATCH($B156&amp;$D156,'Smelter Look-up'!$J:$J,0),MATCH($B156&amp;$C156,'Smelter Look-up'!$J:$J,0)))</f>
        <v>#N/A</v>
      </c>
      <c r="X156" s="818">
        <f t="shared" si="21"/>
        <v>0</v>
      </c>
      <c r="AB156" s="819" t="str">
        <f t="shared" si="22"/>
      </c>
    </row>
    <row r="157" ht="20" s="818" customFormat="1">
      <c r="A157" s="772" t="s">
        <v>606</v>
      </c>
      <c r="B157" s="773" t="s">
        <v>149</v>
      </c>
      <c r="C157" s="777" t="s">
        <v>607</v>
      </c>
      <c r="D157" s="821"/>
      <c r="E157" s="773" t="s">
        <v>215</v>
      </c>
      <c r="F157" s="773" t="s">
        <v>606</v>
      </c>
      <c r="G157" s="773" t="s">
        <v>158</v>
      </c>
      <c r="H157" s="774"/>
      <c r="I157" s="775" t="str">
        <f>IF(ISERROR($V157),"",OFFSET('Smelter Look-up'!$H$4,$V157-4,0))</f>
      </c>
      <c r="J157" s="775" t="str">
        <f>IF(ISERROR($V157),"",OFFSET('Smelter Look-up'!$I$4,$V157-4,0))</f>
      </c>
      <c r="K157" s="815"/>
      <c r="L157" s="815"/>
      <c r="M157" s="815"/>
      <c r="N157" s="815"/>
      <c r="O157" s="815" t="s">
        <v>608</v>
      </c>
      <c r="P157" s="776"/>
      <c r="Q157" s="816"/>
      <c r="R157" s="773" t="str">
        <f>IF(ISERROR($V157),"",OFFSET('Smelter Look-up'!$C$4,$V157-4,0)&amp;"")</f>
      </c>
      <c r="S157" s="772" t="str">
        <f t="shared" si="20"/>
      </c>
      <c r="T157" s="772" t="str">
        <f>IF(B157="","",IF(ISERROR(MATCH($J157,SorP!$B$1:$B$6226,0)),"",INDIRECT("'SorP'!$A$"&amp;MATCH($S157&amp;$J157,SorP!C:C,0))))</f>
      </c>
      <c r="U157" s="792"/>
      <c r="V157" s="817" t="e">
        <f>IF(C157="",NA(),IF(OR(C157="Smelter not listed",C157="Smelter not yet identified"),MATCH($B157&amp;$D157,'Smelter Look-up'!$J:$J,0),MATCH($B157&amp;$C157,'Smelter Look-up'!$J:$J,0)))</f>
        <v>#N/A</v>
      </c>
      <c r="X157" s="818">
        <f t="shared" si="21"/>
        <v>0</v>
      </c>
      <c r="AB157" s="819" t="str">
        <f t="shared" si="22"/>
      </c>
    </row>
    <row r="158" ht="20" s="818" customFormat="1">
      <c r="A158" s="772" t="s">
        <v>609</v>
      </c>
      <c r="B158" s="773" t="s">
        <v>149</v>
      </c>
      <c r="C158" s="777" t="s">
        <v>610</v>
      </c>
      <c r="D158" s="821"/>
      <c r="E158" s="773" t="s">
        <v>215</v>
      </c>
      <c r="F158" s="773" t="s">
        <v>609</v>
      </c>
      <c r="G158" s="773" t="s">
        <v>158</v>
      </c>
      <c r="H158" s="774"/>
      <c r="I158" s="775" t="str">
        <f>IF(ISERROR($V158),"",OFFSET('Smelter Look-up'!$H$4,$V158-4,0))</f>
      </c>
      <c r="J158" s="775" t="str">
        <f>IF(ISERROR($V158),"",OFFSET('Smelter Look-up'!$I$4,$V158-4,0))</f>
      </c>
      <c r="K158" s="815"/>
      <c r="L158" s="815"/>
      <c r="M158" s="815"/>
      <c r="N158" s="815"/>
      <c r="O158" s="815" t="s">
        <v>611</v>
      </c>
      <c r="P158" s="776"/>
      <c r="Q158" s="816"/>
      <c r="R158" s="773" t="str">
        <f>IF(ISERROR($V158),"",OFFSET('Smelter Look-up'!$C$4,$V158-4,0)&amp;"")</f>
      </c>
      <c r="S158" s="772" t="str">
        <f t="shared" si="20"/>
      </c>
      <c r="T158" s="772" t="str">
        <f>IF(B158="","",IF(ISERROR(MATCH($J158,SorP!$B$1:$B$6226,0)),"",INDIRECT("'SorP'!$A$"&amp;MATCH($S158&amp;$J158,SorP!C:C,0))))</f>
      </c>
      <c r="U158" s="792"/>
      <c r="V158" s="817" t="e">
        <f>IF(C158="",NA(),IF(OR(C158="Smelter not listed",C158="Smelter not yet identified"),MATCH($B158&amp;$D158,'Smelter Look-up'!$J:$J,0),MATCH($B158&amp;$C158,'Smelter Look-up'!$J:$J,0)))</f>
        <v>#N/A</v>
      </c>
      <c r="X158" s="818">
        <f t="shared" si="21"/>
        <v>0</v>
      </c>
      <c r="AB158" s="819" t="str">
        <f t="shared" si="22"/>
      </c>
    </row>
    <row r="159" ht="20" s="818" customFormat="1">
      <c r="A159" s="772" t="s">
        <v>612</v>
      </c>
      <c r="B159" s="773" t="s">
        <v>149</v>
      </c>
      <c r="C159" s="777" t="s">
        <v>613</v>
      </c>
      <c r="D159" s="821"/>
      <c r="E159" s="773" t="s">
        <v>215</v>
      </c>
      <c r="F159" s="773" t="s">
        <v>612</v>
      </c>
      <c r="G159" s="773" t="s">
        <v>158</v>
      </c>
      <c r="H159" s="774"/>
      <c r="I159" s="775" t="str">
        <f>IF(ISERROR($V159),"",OFFSET('Smelter Look-up'!$H$4,$V159-4,0))</f>
      </c>
      <c r="J159" s="775" t="str">
        <f>IF(ISERROR($V159),"",OFFSET('Smelter Look-up'!$I$4,$V159-4,0))</f>
      </c>
      <c r="K159" s="815"/>
      <c r="L159" s="815"/>
      <c r="M159" s="815"/>
      <c r="N159" s="815"/>
      <c r="O159" s="815" t="s">
        <v>614</v>
      </c>
      <c r="P159" s="776"/>
      <c r="Q159" s="816"/>
      <c r="R159" s="773" t="str">
        <f>IF(ISERROR($V159),"",OFFSET('Smelter Look-up'!$C$4,$V159-4,0)&amp;"")</f>
      </c>
      <c r="S159" s="772" t="str">
        <f t="shared" si="20"/>
      </c>
      <c r="T159" s="772" t="str">
        <f>IF(B159="","",IF(ISERROR(MATCH($J159,SorP!$B$1:$B$6226,0)),"",INDIRECT("'SorP'!$A$"&amp;MATCH($S159&amp;$J159,SorP!C:C,0))))</f>
      </c>
      <c r="U159" s="792"/>
      <c r="V159" s="817" t="e">
        <f>IF(C159="",NA(),IF(OR(C159="Smelter not listed",C159="Smelter not yet identified"),MATCH($B159&amp;$D159,'Smelter Look-up'!$J:$J,0),MATCH($B159&amp;$C159,'Smelter Look-up'!$J:$J,0)))</f>
        <v>#N/A</v>
      </c>
      <c r="X159" s="818">
        <f t="shared" si="21"/>
        <v>0</v>
      </c>
      <c r="AB159" s="819" t="str">
        <f t="shared" si="22"/>
      </c>
    </row>
    <row r="160" ht="20" s="818" customFormat="1">
      <c r="A160" s="772" t="s">
        <v>615</v>
      </c>
      <c r="B160" s="773" t="s">
        <v>149</v>
      </c>
      <c r="C160" s="777" t="s">
        <v>616</v>
      </c>
      <c r="D160" s="821"/>
      <c r="E160" s="773" t="s">
        <v>221</v>
      </c>
      <c r="F160" s="773" t="s">
        <v>615</v>
      </c>
      <c r="G160" s="773" t="s">
        <v>158</v>
      </c>
      <c r="H160" s="774"/>
      <c r="I160" s="775" t="str">
        <f>IF(ISERROR($V160),"",OFFSET('Smelter Look-up'!$H$4,$V160-4,0))</f>
      </c>
      <c r="J160" s="775" t="str">
        <f>IF(ISERROR($V160),"",OFFSET('Smelter Look-up'!$I$4,$V160-4,0))</f>
      </c>
      <c r="K160" s="815"/>
      <c r="L160" s="815"/>
      <c r="M160" s="815"/>
      <c r="N160" s="815"/>
      <c r="O160" s="815" t="s">
        <v>221</v>
      </c>
      <c r="P160" s="776"/>
      <c r="Q160" s="816"/>
      <c r="R160" s="773" t="str">
        <f>IF(ISERROR($V160),"",OFFSET('Smelter Look-up'!$C$4,$V160-4,0)&amp;"")</f>
      </c>
      <c r="S160" s="772" t="str">
        <f t="shared" si="20"/>
      </c>
      <c r="T160" s="772" t="str">
        <f>IF(B160="","",IF(ISERROR(MATCH($J160,SorP!$B$1:$B$6226,0)),"",INDIRECT("'SorP'!$A$"&amp;MATCH($S160&amp;$J160,SorP!C:C,0))))</f>
      </c>
      <c r="U160" s="792"/>
      <c r="V160" s="817" t="e">
        <f>IF(C160="",NA(),IF(OR(C160="Smelter not listed",C160="Smelter not yet identified"),MATCH($B160&amp;$D160,'Smelter Look-up'!$J:$J,0),MATCH($B160&amp;$C160,'Smelter Look-up'!$J:$J,0)))</f>
        <v>#N/A</v>
      </c>
      <c r="X160" s="818">
        <f t="shared" si="21"/>
        <v>0</v>
      </c>
      <c r="AB160" s="819" t="str">
        <f t="shared" si="22"/>
      </c>
    </row>
    <row r="161" ht="20" s="818" customFormat="1">
      <c r="A161" s="772" t="s">
        <v>617</v>
      </c>
      <c r="B161" s="773" t="s">
        <v>149</v>
      </c>
      <c r="C161" s="777" t="s">
        <v>618</v>
      </c>
      <c r="D161" s="821"/>
      <c r="E161" s="773" t="s">
        <v>619</v>
      </c>
      <c r="F161" s="773" t="s">
        <v>617</v>
      </c>
      <c r="G161" s="773" t="s">
        <v>158</v>
      </c>
      <c r="H161" s="774"/>
      <c r="I161" s="775" t="str">
        <f>IF(ISERROR($V161),"",OFFSET('Smelter Look-up'!$H$4,$V161-4,0))</f>
      </c>
      <c r="J161" s="775" t="str">
        <f>IF(ISERROR($V161),"",OFFSET('Smelter Look-up'!$I$4,$V161-4,0))</f>
      </c>
      <c r="K161" s="815"/>
      <c r="L161" s="815"/>
      <c r="M161" s="815"/>
      <c r="N161" s="815"/>
      <c r="O161" s="815" t="s">
        <v>619</v>
      </c>
      <c r="P161" s="776"/>
      <c r="Q161" s="816"/>
      <c r="R161" s="773" t="str">
        <f>IF(ISERROR($V161),"",OFFSET('Smelter Look-up'!$C$4,$V161-4,0)&amp;"")</f>
      </c>
      <c r="S161" s="772" t="str">
        <f t="shared" si="20"/>
      </c>
      <c r="T161" s="772" t="str">
        <f>IF(B161="","",IF(ISERROR(MATCH($J161,SorP!$B$1:$B$6226,0)),"",INDIRECT("'SorP'!$A$"&amp;MATCH($S161&amp;$J161,SorP!C:C,0))))</f>
      </c>
      <c r="U161" s="792"/>
      <c r="V161" s="817" t="e">
        <f>IF(C161="",NA(),IF(OR(C161="Smelter not listed",C161="Smelter not yet identified"),MATCH($B161&amp;$D161,'Smelter Look-up'!$J:$J,0),MATCH($B161&amp;$C161,'Smelter Look-up'!$J:$J,0)))</f>
        <v>#N/A</v>
      </c>
      <c r="X161" s="818">
        <f t="shared" si="21"/>
        <v>0</v>
      </c>
      <c r="AB161" s="819" t="str">
        <f t="shared" si="22"/>
      </c>
    </row>
    <row r="162" ht="20" s="818" customFormat="1">
      <c r="A162" s="772" t="s">
        <v>620</v>
      </c>
      <c r="B162" s="773" t="s">
        <v>149</v>
      </c>
      <c r="C162" s="777" t="s">
        <v>621</v>
      </c>
      <c r="D162" s="821"/>
      <c r="E162" s="773" t="s">
        <v>221</v>
      </c>
      <c r="F162" s="773" t="s">
        <v>620</v>
      </c>
      <c r="G162" s="773" t="s">
        <v>158</v>
      </c>
      <c r="H162" s="774"/>
      <c r="I162" s="775" t="str">
        <f>IF(ISERROR($V162),"",OFFSET('Smelter Look-up'!$H$4,$V162-4,0))</f>
      </c>
      <c r="J162" s="775" t="str">
        <f>IF(ISERROR($V162),"",OFFSET('Smelter Look-up'!$I$4,$V162-4,0))</f>
      </c>
      <c r="K162" s="815"/>
      <c r="L162" s="815"/>
      <c r="M162" s="815"/>
      <c r="N162" s="815"/>
      <c r="O162" s="815" t="s">
        <v>622</v>
      </c>
      <c r="P162" s="776"/>
      <c r="Q162" s="816"/>
      <c r="R162" s="773" t="str">
        <f>IF(ISERROR($V162),"",OFFSET('Smelter Look-up'!$C$4,$V162-4,0)&amp;"")</f>
      </c>
      <c r="S162" s="772" t="str">
        <f t="shared" si="20"/>
      </c>
      <c r="T162" s="772" t="str">
        <f>IF(B162="","",IF(ISERROR(MATCH($J162,SorP!$B$1:$B$6226,0)),"",INDIRECT("'SorP'!$A$"&amp;MATCH($S162&amp;$J162,SorP!C:C,0))))</f>
      </c>
      <c r="U162" s="792"/>
      <c r="V162" s="817" t="e">
        <f>IF(C162="",NA(),IF(OR(C162="Smelter not listed",C162="Smelter not yet identified"),MATCH($B162&amp;$D162,'Smelter Look-up'!$J:$J,0),MATCH($B162&amp;$C162,'Smelter Look-up'!$J:$J,0)))</f>
        <v>#N/A</v>
      </c>
      <c r="X162" s="818">
        <f t="shared" si="21"/>
        <v>0</v>
      </c>
      <c r="AB162" s="819" t="str">
        <f t="shared" si="22"/>
      </c>
    </row>
    <row r="163" ht="20" s="818" customFormat="1">
      <c r="A163" s="772" t="s">
        <v>623</v>
      </c>
      <c r="B163" s="773" t="s">
        <v>149</v>
      </c>
      <c r="C163" s="777" t="s">
        <v>624</v>
      </c>
      <c r="D163" s="821"/>
      <c r="E163" s="773" t="s">
        <v>221</v>
      </c>
      <c r="F163" s="773" t="s">
        <v>623</v>
      </c>
      <c r="G163" s="773" t="s">
        <v>158</v>
      </c>
      <c r="H163" s="774"/>
      <c r="I163" s="775" t="str">
        <f>IF(ISERROR($V163),"",OFFSET('Smelter Look-up'!$H$4,$V163-4,0))</f>
      </c>
      <c r="J163" s="775" t="str">
        <f>IF(ISERROR($V163),"",OFFSET('Smelter Look-up'!$I$4,$V163-4,0))</f>
      </c>
      <c r="K163" s="815"/>
      <c r="L163" s="815"/>
      <c r="M163" s="815"/>
      <c r="N163" s="815"/>
      <c r="O163" s="815" t="s">
        <v>625</v>
      </c>
      <c r="P163" s="776"/>
      <c r="Q163" s="816"/>
      <c r="R163" s="773" t="str">
        <f>IF(ISERROR($V163),"",OFFSET('Smelter Look-up'!$C$4,$V163-4,0)&amp;"")</f>
      </c>
      <c r="S163" s="772" t="str">
        <f t="shared" si="20"/>
      </c>
      <c r="T163" s="772" t="str">
        <f>IF(B163="","",IF(ISERROR(MATCH($J163,SorP!$B$1:$B$6226,0)),"",INDIRECT("'SorP'!$A$"&amp;MATCH($S163&amp;$J163,SorP!C:C,0))))</f>
      </c>
      <c r="U163" s="792"/>
      <c r="V163" s="817" t="e">
        <f>IF(C163="",NA(),IF(OR(C163="Smelter not listed",C163="Smelter not yet identified"),MATCH($B163&amp;$D163,'Smelter Look-up'!$J:$J,0),MATCH($B163&amp;$C163,'Smelter Look-up'!$J:$J,0)))</f>
        <v>#N/A</v>
      </c>
      <c r="X163" s="818">
        <f t="shared" si="21"/>
        <v>0</v>
      </c>
      <c r="AB163" s="819" t="str">
        <f t="shared" si="22"/>
      </c>
    </row>
    <row r="164" ht="20" s="818" customFormat="1">
      <c r="A164" s="772" t="s">
        <v>626</v>
      </c>
      <c r="B164" s="773" t="s">
        <v>149</v>
      </c>
      <c r="C164" s="777" t="s">
        <v>627</v>
      </c>
      <c r="D164" s="821"/>
      <c r="E164" s="773" t="s">
        <v>221</v>
      </c>
      <c r="F164" s="773" t="s">
        <v>626</v>
      </c>
      <c r="G164" s="773" t="s">
        <v>158</v>
      </c>
      <c r="H164" s="774"/>
      <c r="I164" s="775" t="str">
        <f>IF(ISERROR($V164),"",OFFSET('Smelter Look-up'!$H$4,$V164-4,0))</f>
      </c>
      <c r="J164" s="775" t="str">
        <f>IF(ISERROR($V164),"",OFFSET('Smelter Look-up'!$I$4,$V164-4,0))</f>
      </c>
      <c r="K164" s="815"/>
      <c r="L164" s="815"/>
      <c r="M164" s="815"/>
      <c r="N164" s="815"/>
      <c r="O164" s="815" t="s">
        <v>382</v>
      </c>
      <c r="P164" s="776"/>
      <c r="Q164" s="816"/>
      <c r="R164" s="773" t="str">
        <f>IF(ISERROR($V164),"",OFFSET('Smelter Look-up'!$C$4,$V164-4,0)&amp;"")</f>
      </c>
      <c r="S164" s="772" t="str">
        <f t="shared" si="20"/>
      </c>
      <c r="T164" s="772" t="str">
        <f>IF(B164="","",IF(ISERROR(MATCH($J164,SorP!$B$1:$B$6226,0)),"",INDIRECT("'SorP'!$A$"&amp;MATCH($S164&amp;$J164,SorP!C:C,0))))</f>
      </c>
      <c r="U164" s="792"/>
      <c r="V164" s="817" t="e">
        <f>IF(C164="",NA(),IF(OR(C164="Smelter not listed",C164="Smelter not yet identified"),MATCH($B164&amp;$D164,'Smelter Look-up'!$J:$J,0),MATCH($B164&amp;$C164,'Smelter Look-up'!$J:$J,0)))</f>
        <v>#N/A</v>
      </c>
      <c r="X164" s="818">
        <f t="shared" si="21"/>
        <v>0</v>
      </c>
      <c r="AB164" s="819" t="str">
        <f t="shared" si="22"/>
      </c>
    </row>
    <row r="165" ht="20" s="818" customFormat="1">
      <c r="A165" s="772" t="s">
        <v>628</v>
      </c>
      <c r="B165" s="773" t="s">
        <v>149</v>
      </c>
      <c r="C165" s="777" t="s">
        <v>629</v>
      </c>
      <c r="D165" s="821"/>
      <c r="E165" s="773" t="s">
        <v>221</v>
      </c>
      <c r="F165" s="773" t="s">
        <v>628</v>
      </c>
      <c r="G165" s="773" t="s">
        <v>158</v>
      </c>
      <c r="H165" s="774"/>
      <c r="I165" s="775" t="str">
        <f>IF(ISERROR($V165),"",OFFSET('Smelter Look-up'!$H$4,$V165-4,0))</f>
      </c>
      <c r="J165" s="775" t="str">
        <f>IF(ISERROR($V165),"",OFFSET('Smelter Look-up'!$I$4,$V165-4,0))</f>
      </c>
      <c r="K165" s="815"/>
      <c r="L165" s="815"/>
      <c r="M165" s="815"/>
      <c r="N165" s="815"/>
      <c r="O165" s="815" t="s">
        <v>630</v>
      </c>
      <c r="P165" s="776"/>
      <c r="Q165" s="816"/>
      <c r="R165" s="773" t="str">
        <f>IF(ISERROR($V165),"",OFFSET('Smelter Look-up'!$C$4,$V165-4,0)&amp;"")</f>
      </c>
      <c r="S165" s="772" t="str">
        <f t="shared" si="20"/>
      </c>
      <c r="T165" s="772" t="str">
        <f>IF(B165="","",IF(ISERROR(MATCH($J165,SorP!$B$1:$B$6226,0)),"",INDIRECT("'SorP'!$A$"&amp;MATCH($S165&amp;$J165,SorP!C:C,0))))</f>
      </c>
      <c r="U165" s="792"/>
      <c r="V165" s="817" t="e">
        <f>IF(C165="",NA(),IF(OR(C165="Smelter not listed",C165="Smelter not yet identified"),MATCH($B165&amp;$D165,'Smelter Look-up'!$J:$J,0),MATCH($B165&amp;$C165,'Smelter Look-up'!$J:$J,0)))</f>
        <v>#N/A</v>
      </c>
      <c r="X165" s="818">
        <f t="shared" si="21"/>
        <v>0</v>
      </c>
      <c r="AB165" s="819" t="str">
        <f t="shared" si="22"/>
      </c>
    </row>
    <row r="166" ht="20" s="818" customFormat="1">
      <c r="A166" s="772" t="s">
        <v>631</v>
      </c>
      <c r="B166" s="773" t="s">
        <v>149</v>
      </c>
      <c r="C166" s="777" t="s">
        <v>632</v>
      </c>
      <c r="D166" s="821"/>
      <c r="E166" s="773" t="s">
        <v>221</v>
      </c>
      <c r="F166" s="773" t="s">
        <v>631</v>
      </c>
      <c r="G166" s="773" t="s">
        <v>158</v>
      </c>
      <c r="H166" s="774"/>
      <c r="I166" s="775" t="str">
        <f>IF(ISERROR($V166),"",OFFSET('Smelter Look-up'!$H$4,$V166-4,0))</f>
      </c>
      <c r="J166" s="775" t="str">
        <f>IF(ISERROR($V166),"",OFFSET('Smelter Look-up'!$I$4,$V166-4,0))</f>
      </c>
      <c r="K166" s="815"/>
      <c r="L166" s="815"/>
      <c r="M166" s="815"/>
      <c r="N166" s="815"/>
      <c r="O166" s="815" t="s">
        <v>382</v>
      </c>
      <c r="P166" s="776"/>
      <c r="Q166" s="816"/>
      <c r="R166" s="773" t="str">
        <f>IF(ISERROR($V166),"",OFFSET('Smelter Look-up'!$C$4,$V166-4,0)&amp;"")</f>
      </c>
      <c r="S166" s="772" t="str">
        <f ref="S166:S196" t="shared" si="23">IF(B166="","",IF(ISERROR(MATCH($E166,CL,0)),"Unknown",INDIRECT("'C'!$A$"&amp;MATCH($E166,CL,0)+1)))</f>
      </c>
      <c r="T166" s="772" t="str">
        <f>IF(B166="","",IF(ISERROR(MATCH($J166,SorP!$B$1:$B$6226,0)),"",INDIRECT("'SorP'!$A$"&amp;MATCH($S166&amp;$J166,SorP!C:C,0))))</f>
      </c>
      <c r="U166" s="792"/>
      <c r="V166" s="817" t="e">
        <f>IF(C166="",NA(),IF(OR(C166="Smelter not listed",C166="Smelter not yet identified"),MATCH($B166&amp;$D166,'Smelter Look-up'!$J:$J,0),MATCH($B166&amp;$C166,'Smelter Look-up'!$J:$J,0)))</f>
        <v>#N/A</v>
      </c>
      <c r="X166" s="818">
        <f ref="X166:X196" t="shared" si="24">IF(AND(C166="Smelter not listed",OR(LEN(D166)=0,LEN(E166)=0)),1,0)</f>
        <v>0</v>
      </c>
      <c r="AB166" s="819" t="str">
        <f ref="AB166:AB196" t="shared" si="25">B166&amp;C166</f>
      </c>
    </row>
    <row r="167" ht="20" s="818" customFormat="1">
      <c r="A167" s="772" t="s">
        <v>633</v>
      </c>
      <c r="B167" s="773" t="s">
        <v>149</v>
      </c>
      <c r="C167" s="777" t="s">
        <v>634</v>
      </c>
      <c r="D167" s="821"/>
      <c r="E167" s="773" t="s">
        <v>221</v>
      </c>
      <c r="F167" s="773" t="s">
        <v>633</v>
      </c>
      <c r="G167" s="773" t="s">
        <v>158</v>
      </c>
      <c r="H167" s="774"/>
      <c r="I167" s="775" t="str">
        <f>IF(ISERROR($V167),"",OFFSET('Smelter Look-up'!$H$4,$V167-4,0))</f>
      </c>
      <c r="J167" s="775" t="str">
        <f>IF(ISERROR($V167),"",OFFSET('Smelter Look-up'!$I$4,$V167-4,0))</f>
      </c>
      <c r="K167" s="815"/>
      <c r="L167" s="815"/>
      <c r="M167" s="815"/>
      <c r="N167" s="815"/>
      <c r="O167" s="815" t="s">
        <v>635</v>
      </c>
      <c r="P167" s="776"/>
      <c r="Q167" s="816"/>
      <c r="R167" s="773" t="str">
        <f>IF(ISERROR($V167),"",OFFSET('Smelter Look-up'!$C$4,$V167-4,0)&amp;"")</f>
      </c>
      <c r="S167" s="772" t="str">
        <f t="shared" si="23"/>
      </c>
      <c r="T167" s="772" t="str">
        <f>IF(B167="","",IF(ISERROR(MATCH($J167,SorP!$B$1:$B$6226,0)),"",INDIRECT("'SorP'!$A$"&amp;MATCH($S167&amp;$J167,SorP!C:C,0))))</f>
      </c>
      <c r="U167" s="792"/>
      <c r="V167" s="817" t="e">
        <f>IF(C167="",NA(),IF(OR(C167="Smelter not listed",C167="Smelter not yet identified"),MATCH($B167&amp;$D167,'Smelter Look-up'!$J:$J,0),MATCH($B167&amp;$C167,'Smelter Look-up'!$J:$J,0)))</f>
        <v>#N/A</v>
      </c>
      <c r="X167" s="818">
        <f t="shared" si="24"/>
        <v>0</v>
      </c>
      <c r="AB167" s="819" t="str">
        <f t="shared" si="25"/>
      </c>
    </row>
    <row r="168" ht="20" s="818" customFormat="1">
      <c r="A168" s="772" t="s">
        <v>636</v>
      </c>
      <c r="B168" s="773" t="s">
        <v>149</v>
      </c>
      <c r="C168" s="777" t="s">
        <v>637</v>
      </c>
      <c r="D168" s="821"/>
      <c r="E168" s="773" t="s">
        <v>353</v>
      </c>
      <c r="F168" s="773" t="s">
        <v>636</v>
      </c>
      <c r="G168" s="773" t="s">
        <v>158</v>
      </c>
      <c r="H168" s="774"/>
      <c r="I168" s="775" t="str">
        <f>IF(ISERROR($V168),"",OFFSET('Smelter Look-up'!$H$4,$V168-4,0))</f>
      </c>
      <c r="J168" s="775" t="str">
        <f>IF(ISERROR($V168),"",OFFSET('Smelter Look-up'!$I$4,$V168-4,0))</f>
      </c>
      <c r="K168" s="815"/>
      <c r="L168" s="815"/>
      <c r="M168" s="815"/>
      <c r="N168" s="815"/>
      <c r="O168" s="815" t="s">
        <v>638</v>
      </c>
      <c r="P168" s="776"/>
      <c r="Q168" s="816"/>
      <c r="R168" s="773" t="str">
        <f>IF(ISERROR($V168),"",OFFSET('Smelter Look-up'!$C$4,$V168-4,0)&amp;"")</f>
      </c>
      <c r="S168" s="772" t="str">
        <f t="shared" si="23"/>
      </c>
      <c r="T168" s="772" t="str">
        <f>IF(B168="","",IF(ISERROR(MATCH($J168,SorP!$B$1:$B$6226,0)),"",INDIRECT("'SorP'!$A$"&amp;MATCH($S168&amp;$J168,SorP!C:C,0))))</f>
      </c>
      <c r="U168" s="792"/>
      <c r="V168" s="817" t="e">
        <f>IF(C168="",NA(),IF(OR(C168="Smelter not listed",C168="Smelter not yet identified"),MATCH($B168&amp;$D168,'Smelter Look-up'!$J:$J,0),MATCH($B168&amp;$C168,'Smelter Look-up'!$J:$J,0)))</f>
        <v>#N/A</v>
      </c>
      <c r="X168" s="818">
        <f t="shared" si="24"/>
        <v>0</v>
      </c>
      <c r="AB168" s="819" t="str">
        <f t="shared" si="25"/>
      </c>
    </row>
    <row r="169" ht="20" s="818" customFormat="1">
      <c r="A169" s="772" t="s">
        <v>639</v>
      </c>
      <c r="B169" s="773" t="s">
        <v>149</v>
      </c>
      <c r="C169" s="777" t="s">
        <v>640</v>
      </c>
      <c r="D169" s="821"/>
      <c r="E169" s="773" t="s">
        <v>641</v>
      </c>
      <c r="F169" s="773" t="s">
        <v>639</v>
      </c>
      <c r="G169" s="773" t="s">
        <v>158</v>
      </c>
      <c r="H169" s="774"/>
      <c r="I169" s="775" t="str">
        <f>IF(ISERROR($V169),"",OFFSET('Smelter Look-up'!$H$4,$V169-4,0))</f>
      </c>
      <c r="J169" s="775" t="str">
        <f>IF(ISERROR($V169),"",OFFSET('Smelter Look-up'!$I$4,$V169-4,0))</f>
      </c>
      <c r="K169" s="815"/>
      <c r="L169" s="815"/>
      <c r="M169" s="815"/>
      <c r="N169" s="815"/>
      <c r="O169" s="815" t="s">
        <v>642</v>
      </c>
      <c r="P169" s="776"/>
      <c r="Q169" s="816"/>
      <c r="R169" s="773" t="str">
        <f>IF(ISERROR($V169),"",OFFSET('Smelter Look-up'!$C$4,$V169-4,0)&amp;"")</f>
      </c>
      <c r="S169" s="772" t="str">
        <f t="shared" si="23"/>
      </c>
      <c r="T169" s="772" t="str">
        <f>IF(B169="","",IF(ISERROR(MATCH($J169,SorP!$B$1:$B$6226,0)),"",INDIRECT("'SorP'!$A$"&amp;MATCH($S169&amp;$J169,SorP!C:C,0))))</f>
      </c>
      <c r="U169" s="792"/>
      <c r="V169" s="817" t="e">
        <f>IF(C169="",NA(),IF(OR(C169="Smelter not listed",C169="Smelter not yet identified"),MATCH($B169&amp;$D169,'Smelter Look-up'!$J:$J,0),MATCH($B169&amp;$C169,'Smelter Look-up'!$J:$J,0)))</f>
        <v>#N/A</v>
      </c>
      <c r="X169" s="818">
        <f t="shared" si="24"/>
        <v>0</v>
      </c>
      <c r="AB169" s="819" t="str">
        <f t="shared" si="25"/>
      </c>
    </row>
    <row r="170" ht="20" s="818" customFormat="1">
      <c r="A170" s="772" t="s">
        <v>643</v>
      </c>
      <c r="B170" s="773" t="s">
        <v>149</v>
      </c>
      <c r="C170" s="777" t="s">
        <v>644</v>
      </c>
      <c r="D170" s="821"/>
      <c r="E170" s="773" t="s">
        <v>641</v>
      </c>
      <c r="F170" s="773" t="s">
        <v>643</v>
      </c>
      <c r="G170" s="773" t="s">
        <v>158</v>
      </c>
      <c r="H170" s="774"/>
      <c r="I170" s="775" t="str">
        <f>IF(ISERROR($V170),"",OFFSET('Smelter Look-up'!$H$4,$V170-4,0))</f>
      </c>
      <c r="J170" s="775" t="str">
        <f>IF(ISERROR($V170),"",OFFSET('Smelter Look-up'!$I$4,$V170-4,0))</f>
      </c>
      <c r="K170" s="815"/>
      <c r="L170" s="815"/>
      <c r="M170" s="815"/>
      <c r="N170" s="815"/>
      <c r="O170" s="815" t="s">
        <v>645</v>
      </c>
      <c r="P170" s="776"/>
      <c r="Q170" s="816"/>
      <c r="R170" s="773" t="str">
        <f>IF(ISERROR($V170),"",OFFSET('Smelter Look-up'!$C$4,$V170-4,0)&amp;"")</f>
      </c>
      <c r="S170" s="772" t="str">
        <f t="shared" si="23"/>
      </c>
      <c r="T170" s="772" t="str">
        <f>IF(B170="","",IF(ISERROR(MATCH($J170,SorP!$B$1:$B$6226,0)),"",INDIRECT("'SorP'!$A$"&amp;MATCH($S170&amp;$J170,SorP!C:C,0))))</f>
      </c>
      <c r="U170" s="792"/>
      <c r="V170" s="817" t="e">
        <f>IF(C170="",NA(),IF(OR(C170="Smelter not listed",C170="Smelter not yet identified"),MATCH($B170&amp;$D170,'Smelter Look-up'!$J:$J,0),MATCH($B170&amp;$C170,'Smelter Look-up'!$J:$J,0)))</f>
        <v>#N/A</v>
      </c>
      <c r="X170" s="818">
        <f t="shared" si="24"/>
        <v>0</v>
      </c>
      <c r="AB170" s="819" t="str">
        <f t="shared" si="25"/>
      </c>
    </row>
    <row r="171" ht="20" s="818" customFormat="1">
      <c r="A171" s="772" t="s">
        <v>646</v>
      </c>
      <c r="B171" s="773" t="s">
        <v>149</v>
      </c>
      <c r="C171" s="777" t="s">
        <v>647</v>
      </c>
      <c r="D171" s="821"/>
      <c r="E171" s="773" t="s">
        <v>641</v>
      </c>
      <c r="F171" s="773" t="s">
        <v>646</v>
      </c>
      <c r="G171" s="773" t="s">
        <v>158</v>
      </c>
      <c r="H171" s="774"/>
      <c r="I171" s="775" t="str">
        <f>IF(ISERROR($V171),"",OFFSET('Smelter Look-up'!$H$4,$V171-4,0))</f>
      </c>
      <c r="J171" s="775" t="str">
        <f>IF(ISERROR($V171),"",OFFSET('Smelter Look-up'!$I$4,$V171-4,0))</f>
      </c>
      <c r="K171" s="815"/>
      <c r="L171" s="815"/>
      <c r="M171" s="815"/>
      <c r="N171" s="815"/>
      <c r="O171" s="815" t="s">
        <v>648</v>
      </c>
      <c r="P171" s="776"/>
      <c r="Q171" s="816"/>
      <c r="R171" s="773" t="str">
        <f>IF(ISERROR($V171),"",OFFSET('Smelter Look-up'!$C$4,$V171-4,0)&amp;"")</f>
      </c>
      <c r="S171" s="772" t="str">
        <f t="shared" si="23"/>
      </c>
      <c r="T171" s="772" t="str">
        <f>IF(B171="","",IF(ISERROR(MATCH($J171,SorP!$B$1:$B$6226,0)),"",INDIRECT("'SorP'!$A$"&amp;MATCH($S171&amp;$J171,SorP!C:C,0))))</f>
      </c>
      <c r="U171" s="792"/>
      <c r="V171" s="817" t="e">
        <f>IF(C171="",NA(),IF(OR(C171="Smelter not listed",C171="Smelter not yet identified"),MATCH($B171&amp;$D171,'Smelter Look-up'!$J:$J,0),MATCH($B171&amp;$C171,'Smelter Look-up'!$J:$J,0)))</f>
        <v>#N/A</v>
      </c>
      <c r="X171" s="818">
        <f t="shared" si="24"/>
        <v>0</v>
      </c>
      <c r="AB171" s="819" t="str">
        <f t="shared" si="25"/>
      </c>
    </row>
    <row r="172" ht="20" s="818" customFormat="1">
      <c r="A172" s="772" t="s">
        <v>649</v>
      </c>
      <c r="B172" s="773" t="s">
        <v>149</v>
      </c>
      <c r="C172" s="777" t="s">
        <v>650</v>
      </c>
      <c r="D172" s="821"/>
      <c r="E172" s="773" t="s">
        <v>641</v>
      </c>
      <c r="F172" s="773" t="s">
        <v>649</v>
      </c>
      <c r="G172" s="773" t="s">
        <v>158</v>
      </c>
      <c r="H172" s="774"/>
      <c r="I172" s="775" t="str">
        <f>IF(ISERROR($V172),"",OFFSET('Smelter Look-up'!$H$4,$V172-4,0))</f>
      </c>
      <c r="J172" s="775" t="str">
        <f>IF(ISERROR($V172),"",OFFSET('Smelter Look-up'!$I$4,$V172-4,0))</f>
      </c>
      <c r="K172" s="815"/>
      <c r="L172" s="815"/>
      <c r="M172" s="815"/>
      <c r="N172" s="815"/>
      <c r="O172" s="815" t="s">
        <v>651</v>
      </c>
      <c r="P172" s="776"/>
      <c r="Q172" s="816"/>
      <c r="R172" s="773" t="str">
        <f>IF(ISERROR($V172),"",OFFSET('Smelter Look-up'!$C$4,$V172-4,0)&amp;"")</f>
      </c>
      <c r="S172" s="772" t="str">
        <f t="shared" si="23"/>
      </c>
      <c r="T172" s="772" t="str">
        <f>IF(B172="","",IF(ISERROR(MATCH($J172,SorP!$B$1:$B$6226,0)),"",INDIRECT("'SorP'!$A$"&amp;MATCH($S172&amp;$J172,SorP!C:C,0))))</f>
      </c>
      <c r="U172" s="792"/>
      <c r="V172" s="817" t="e">
        <f>IF(C172="",NA(),IF(OR(C172="Smelter not listed",C172="Smelter not yet identified"),MATCH($B172&amp;$D172,'Smelter Look-up'!$J:$J,0),MATCH($B172&amp;$C172,'Smelter Look-up'!$J:$J,0)))</f>
        <v>#N/A</v>
      </c>
      <c r="X172" s="818">
        <f t="shared" si="24"/>
        <v>0</v>
      </c>
      <c r="AB172" s="819" t="str">
        <f t="shared" si="25"/>
      </c>
    </row>
    <row r="173" ht="20" s="818" customFormat="1">
      <c r="A173" s="772" t="s">
        <v>652</v>
      </c>
      <c r="B173" s="773" t="s">
        <v>149</v>
      </c>
      <c r="C173" s="777" t="s">
        <v>653</v>
      </c>
      <c r="D173" s="821"/>
      <c r="E173" s="773" t="s">
        <v>641</v>
      </c>
      <c r="F173" s="773" t="s">
        <v>652</v>
      </c>
      <c r="G173" s="773" t="s">
        <v>158</v>
      </c>
      <c r="H173" s="774"/>
      <c r="I173" s="775" t="str">
        <f>IF(ISERROR($V173),"",OFFSET('Smelter Look-up'!$H$4,$V173-4,0))</f>
      </c>
      <c r="J173" s="775" t="str">
        <f>IF(ISERROR($V173),"",OFFSET('Smelter Look-up'!$I$4,$V173-4,0))</f>
      </c>
      <c r="K173" s="815"/>
      <c r="L173" s="815"/>
      <c r="M173" s="815"/>
      <c r="N173" s="815"/>
      <c r="O173" s="815" t="s">
        <v>654</v>
      </c>
      <c r="P173" s="776"/>
      <c r="Q173" s="816"/>
      <c r="R173" s="773" t="str">
        <f>IF(ISERROR($V173),"",OFFSET('Smelter Look-up'!$C$4,$V173-4,0)&amp;"")</f>
      </c>
      <c r="S173" s="772" t="str">
        <f t="shared" si="23"/>
      </c>
      <c r="T173" s="772" t="str">
        <f>IF(B173="","",IF(ISERROR(MATCH($J173,SorP!$B$1:$B$6226,0)),"",INDIRECT("'SorP'!$A$"&amp;MATCH($S173&amp;$J173,SorP!C:C,0))))</f>
      </c>
      <c r="U173" s="792"/>
      <c r="V173" s="817" t="e">
        <f>IF(C173="",NA(),IF(OR(C173="Smelter not listed",C173="Smelter not yet identified"),MATCH($B173&amp;$D173,'Smelter Look-up'!$J:$J,0),MATCH($B173&amp;$C173,'Smelter Look-up'!$J:$J,0)))</f>
        <v>#N/A</v>
      </c>
      <c r="X173" s="818">
        <f t="shared" si="24"/>
        <v>0</v>
      </c>
      <c r="AB173" s="819" t="str">
        <f t="shared" si="25"/>
      </c>
    </row>
    <row r="174" ht="20" s="818" customFormat="1">
      <c r="A174" s="772" t="s">
        <v>655</v>
      </c>
      <c r="B174" s="773" t="s">
        <v>149</v>
      </c>
      <c r="C174" s="777" t="s">
        <v>349</v>
      </c>
      <c r="D174" s="821"/>
      <c r="E174" s="773" t="s">
        <v>225</v>
      </c>
      <c r="F174" s="773" t="s">
        <v>655</v>
      </c>
      <c r="G174" s="773" t="s">
        <v>158</v>
      </c>
      <c r="H174" s="774"/>
      <c r="I174" s="775" t="str">
        <f>IF(ISERROR($V174),"",OFFSET('Smelter Look-up'!$H$4,$V174-4,0))</f>
      </c>
      <c r="J174" s="775" t="str">
        <f>IF(ISERROR($V174),"",OFFSET('Smelter Look-up'!$I$4,$V174-4,0))</f>
      </c>
      <c r="K174" s="815"/>
      <c r="L174" s="815"/>
      <c r="M174" s="815"/>
      <c r="N174" s="815"/>
      <c r="O174" s="815" t="s">
        <v>656</v>
      </c>
      <c r="P174" s="776"/>
      <c r="Q174" s="816"/>
      <c r="R174" s="773" t="str">
        <f>IF(ISERROR($V174),"",OFFSET('Smelter Look-up'!$C$4,$V174-4,0)&amp;"")</f>
      </c>
      <c r="S174" s="772" t="str">
        <f t="shared" si="23"/>
      </c>
      <c r="T174" s="772" t="str">
        <f>IF(B174="","",IF(ISERROR(MATCH($J174,SorP!$B$1:$B$6226,0)),"",INDIRECT("'SorP'!$A$"&amp;MATCH($S174&amp;$J174,SorP!C:C,0))))</f>
      </c>
      <c r="U174" s="792"/>
      <c r="V174" s="817" t="e">
        <f>IF(C174="",NA(),IF(OR(C174="Smelter not listed",C174="Smelter not yet identified"),MATCH($B174&amp;$D174,'Smelter Look-up'!$J:$J,0),MATCH($B174&amp;$C174,'Smelter Look-up'!$J:$J,0)))</f>
        <v>#N/A</v>
      </c>
      <c r="X174" s="818">
        <f t="shared" si="24"/>
        <v>0</v>
      </c>
      <c r="AB174" s="819" t="str">
        <f t="shared" si="25"/>
      </c>
    </row>
    <row r="175" ht="20" s="818" customFormat="1">
      <c r="A175" s="772" t="s">
        <v>657</v>
      </c>
      <c r="B175" s="773" t="s">
        <v>149</v>
      </c>
      <c r="C175" s="777" t="s">
        <v>658</v>
      </c>
      <c r="D175" s="821"/>
      <c r="E175" s="773" t="s">
        <v>225</v>
      </c>
      <c r="F175" s="773" t="s">
        <v>657</v>
      </c>
      <c r="G175" s="773" t="s">
        <v>158</v>
      </c>
      <c r="H175" s="774"/>
      <c r="I175" s="775" t="str">
        <f>IF(ISERROR($V175),"",OFFSET('Smelter Look-up'!$H$4,$V175-4,0))</f>
      </c>
      <c r="J175" s="775" t="str">
        <f>IF(ISERROR($V175),"",OFFSET('Smelter Look-up'!$I$4,$V175-4,0))</f>
      </c>
      <c r="K175" s="815"/>
      <c r="L175" s="815"/>
      <c r="M175" s="815"/>
      <c r="N175" s="815"/>
      <c r="O175" s="815" t="s">
        <v>659</v>
      </c>
      <c r="P175" s="776"/>
      <c r="Q175" s="816"/>
      <c r="R175" s="773" t="str">
        <f>IF(ISERROR($V175),"",OFFSET('Smelter Look-up'!$C$4,$V175-4,0)&amp;"")</f>
      </c>
      <c r="S175" s="772" t="str">
        <f t="shared" si="23"/>
      </c>
      <c r="T175" s="772" t="str">
        <f>IF(B175="","",IF(ISERROR(MATCH($J175,SorP!$B$1:$B$6226,0)),"",INDIRECT("'SorP'!$A$"&amp;MATCH($S175&amp;$J175,SorP!C:C,0))))</f>
      </c>
      <c r="U175" s="792"/>
      <c r="V175" s="817" t="e">
        <f>IF(C175="",NA(),IF(OR(C175="Smelter not listed",C175="Smelter not yet identified"),MATCH($B175&amp;$D175,'Smelter Look-up'!$J:$J,0),MATCH($B175&amp;$C175,'Smelter Look-up'!$J:$J,0)))</f>
        <v>#N/A</v>
      </c>
      <c r="X175" s="818">
        <f t="shared" si="24"/>
        <v>0</v>
      </c>
      <c r="AB175" s="819" t="str">
        <f t="shared" si="25"/>
      </c>
    </row>
    <row r="176" ht="20" s="818" customFormat="1">
      <c r="A176" s="772" t="s">
        <v>660</v>
      </c>
      <c r="B176" s="773" t="s">
        <v>149</v>
      </c>
      <c r="C176" s="777" t="s">
        <v>661</v>
      </c>
      <c r="D176" s="821"/>
      <c r="E176" s="773" t="s">
        <v>225</v>
      </c>
      <c r="F176" s="773" t="s">
        <v>660</v>
      </c>
      <c r="G176" s="773" t="s">
        <v>158</v>
      </c>
      <c r="H176" s="774"/>
      <c r="I176" s="775" t="str">
        <f>IF(ISERROR($V176),"",OFFSET('Smelter Look-up'!$H$4,$V176-4,0))</f>
      </c>
      <c r="J176" s="775" t="str">
        <f>IF(ISERROR($V176),"",OFFSET('Smelter Look-up'!$I$4,$V176-4,0))</f>
      </c>
      <c r="K176" s="815"/>
      <c r="L176" s="815"/>
      <c r="M176" s="815"/>
      <c r="N176" s="815"/>
      <c r="O176" s="815" t="s">
        <v>662</v>
      </c>
      <c r="P176" s="776"/>
      <c r="Q176" s="816"/>
      <c r="R176" s="773" t="str">
        <f>IF(ISERROR($V176),"",OFFSET('Smelter Look-up'!$C$4,$V176-4,0)&amp;"")</f>
      </c>
      <c r="S176" s="772" t="str">
        <f t="shared" si="23"/>
      </c>
      <c r="T176" s="772" t="str">
        <f>IF(B176="","",IF(ISERROR(MATCH($J176,SorP!$B$1:$B$6226,0)),"",INDIRECT("'SorP'!$A$"&amp;MATCH($S176&amp;$J176,SorP!C:C,0))))</f>
      </c>
      <c r="U176" s="792"/>
      <c r="V176" s="817" t="e">
        <f>IF(C176="",NA(),IF(OR(C176="Smelter not listed",C176="Smelter not yet identified"),MATCH($B176&amp;$D176,'Smelter Look-up'!$J:$J,0),MATCH($B176&amp;$C176,'Smelter Look-up'!$J:$J,0)))</f>
        <v>#N/A</v>
      </c>
      <c r="X176" s="818">
        <f t="shared" si="24"/>
        <v>0</v>
      </c>
      <c r="AB176" s="819" t="str">
        <f t="shared" si="25"/>
      </c>
    </row>
    <row r="177" ht="20" s="818" customFormat="1">
      <c r="A177" s="772" t="s">
        <v>663</v>
      </c>
      <c r="B177" s="773" t="s">
        <v>149</v>
      </c>
      <c r="C177" s="777" t="s">
        <v>664</v>
      </c>
      <c r="D177" s="821"/>
      <c r="E177" s="773" t="s">
        <v>225</v>
      </c>
      <c r="F177" s="773" t="s">
        <v>663</v>
      </c>
      <c r="G177" s="773" t="s">
        <v>158</v>
      </c>
      <c r="H177" s="774"/>
      <c r="I177" s="775" t="str">
        <f>IF(ISERROR($V177),"",OFFSET('Smelter Look-up'!$H$4,$V177-4,0))</f>
      </c>
      <c r="J177" s="775" t="str">
        <f>IF(ISERROR($V177),"",OFFSET('Smelter Look-up'!$I$4,$V177-4,0))</f>
      </c>
      <c r="K177" s="815"/>
      <c r="L177" s="815"/>
      <c r="M177" s="815"/>
      <c r="N177" s="815"/>
      <c r="O177" s="815" t="s">
        <v>662</v>
      </c>
      <c r="P177" s="776"/>
      <c r="Q177" s="816"/>
      <c r="R177" s="773" t="str">
        <f>IF(ISERROR($V177),"",OFFSET('Smelter Look-up'!$C$4,$V177-4,0)&amp;"")</f>
      </c>
      <c r="S177" s="772" t="str">
        <f t="shared" si="23"/>
      </c>
      <c r="T177" s="772" t="str">
        <f>IF(B177="","",IF(ISERROR(MATCH($J177,SorP!$B$1:$B$6226,0)),"",INDIRECT("'SorP'!$A$"&amp;MATCH($S177&amp;$J177,SorP!C:C,0))))</f>
      </c>
      <c r="U177" s="792"/>
      <c r="V177" s="817" t="e">
        <f>IF(C177="",NA(),IF(OR(C177="Smelter not listed",C177="Smelter not yet identified"),MATCH($B177&amp;$D177,'Smelter Look-up'!$J:$J,0),MATCH($B177&amp;$C177,'Smelter Look-up'!$J:$J,0)))</f>
        <v>#N/A</v>
      </c>
      <c r="X177" s="818">
        <f t="shared" si="24"/>
        <v>0</v>
      </c>
      <c r="AB177" s="819" t="str">
        <f t="shared" si="25"/>
      </c>
    </row>
    <row r="178" ht="20" s="818" customFormat="1">
      <c r="A178" s="772" t="s">
        <v>665</v>
      </c>
      <c r="B178" s="773" t="s">
        <v>149</v>
      </c>
      <c r="C178" s="777" t="s">
        <v>229</v>
      </c>
      <c r="D178" s="821"/>
      <c r="E178" s="773" t="s">
        <v>225</v>
      </c>
      <c r="F178" s="773" t="s">
        <v>665</v>
      </c>
      <c r="G178" s="773" t="s">
        <v>158</v>
      </c>
      <c r="H178" s="774"/>
      <c r="I178" s="775" t="str">
        <f>IF(ISERROR($V178),"",OFFSET('Smelter Look-up'!$H$4,$V178-4,0))</f>
      </c>
      <c r="J178" s="775" t="str">
        <f>IF(ISERROR($V178),"",OFFSET('Smelter Look-up'!$I$4,$V178-4,0))</f>
      </c>
      <c r="K178" s="815"/>
      <c r="L178" s="815"/>
      <c r="M178" s="815"/>
      <c r="N178" s="815"/>
      <c r="O178" s="815" t="s">
        <v>666</v>
      </c>
      <c r="P178" s="776"/>
      <c r="Q178" s="816"/>
      <c r="R178" s="773" t="str">
        <f>IF(ISERROR($V178),"",OFFSET('Smelter Look-up'!$C$4,$V178-4,0)&amp;"")</f>
      </c>
      <c r="S178" s="772" t="str">
        <f t="shared" si="23"/>
      </c>
      <c r="T178" s="772" t="str">
        <f>IF(B178="","",IF(ISERROR(MATCH($J178,SorP!$B$1:$B$6226,0)),"",INDIRECT("'SorP'!$A$"&amp;MATCH($S178&amp;$J178,SorP!C:C,0))))</f>
      </c>
      <c r="U178" s="792"/>
      <c r="V178" s="817" t="e">
        <f>IF(C178="",NA(),IF(OR(C178="Smelter not listed",C178="Smelter not yet identified"),MATCH($B178&amp;$D178,'Smelter Look-up'!$J:$J,0),MATCH($B178&amp;$C178,'Smelter Look-up'!$J:$J,0)))</f>
        <v>#N/A</v>
      </c>
      <c r="X178" s="818">
        <f t="shared" si="24"/>
        <v>0</v>
      </c>
      <c r="AB178" s="819" t="str">
        <f t="shared" si="25"/>
      </c>
    </row>
    <row r="179" ht="20" s="818" customFormat="1">
      <c r="A179" s="772" t="s">
        <v>667</v>
      </c>
      <c r="B179" s="773" t="s">
        <v>149</v>
      </c>
      <c r="C179" s="777" t="s">
        <v>346</v>
      </c>
      <c r="D179" s="821"/>
      <c r="E179" s="773" t="s">
        <v>225</v>
      </c>
      <c r="F179" s="773" t="s">
        <v>667</v>
      </c>
      <c r="G179" s="773" t="s">
        <v>158</v>
      </c>
      <c r="H179" s="774"/>
      <c r="I179" s="775" t="str">
        <f>IF(ISERROR($V179),"",OFFSET('Smelter Look-up'!$H$4,$V179-4,0))</f>
      </c>
      <c r="J179" s="775" t="str">
        <f>IF(ISERROR($V179),"",OFFSET('Smelter Look-up'!$I$4,$V179-4,0))</f>
      </c>
      <c r="K179" s="815"/>
      <c r="L179" s="815"/>
      <c r="M179" s="815"/>
      <c r="N179" s="815"/>
      <c r="O179" s="815" t="s">
        <v>668</v>
      </c>
      <c r="P179" s="776"/>
      <c r="Q179" s="816"/>
      <c r="R179" s="773" t="str">
        <f>IF(ISERROR($V179),"",OFFSET('Smelter Look-up'!$C$4,$V179-4,0)&amp;"")</f>
      </c>
      <c r="S179" s="772" t="str">
        <f t="shared" si="23"/>
      </c>
      <c r="T179" s="772" t="str">
        <f>IF(B179="","",IF(ISERROR(MATCH($J179,SorP!$B$1:$B$6226,0)),"",INDIRECT("'SorP'!$A$"&amp;MATCH($S179&amp;$J179,SorP!C:C,0))))</f>
      </c>
      <c r="U179" s="792"/>
      <c r="V179" s="817" t="e">
        <f>IF(C179="",NA(),IF(OR(C179="Smelter not listed",C179="Smelter not yet identified"),MATCH($B179&amp;$D179,'Smelter Look-up'!$J:$J,0),MATCH($B179&amp;$C179,'Smelter Look-up'!$J:$J,0)))</f>
        <v>#N/A</v>
      </c>
      <c r="X179" s="818">
        <f t="shared" si="24"/>
        <v>0</v>
      </c>
      <c r="AB179" s="819" t="str">
        <f t="shared" si="25"/>
      </c>
    </row>
    <row r="180" ht="20" s="818" customFormat="1">
      <c r="A180" s="772" t="s">
        <v>669</v>
      </c>
      <c r="B180" s="773" t="s">
        <v>149</v>
      </c>
      <c r="C180" s="777" t="s">
        <v>670</v>
      </c>
      <c r="D180" s="821"/>
      <c r="E180" s="773" t="s">
        <v>225</v>
      </c>
      <c r="F180" s="773" t="s">
        <v>669</v>
      </c>
      <c r="G180" s="773" t="s">
        <v>158</v>
      </c>
      <c r="H180" s="774"/>
      <c r="I180" s="775" t="str">
        <f>IF(ISERROR($V180),"",OFFSET('Smelter Look-up'!$H$4,$V180-4,0))</f>
      </c>
      <c r="J180" s="775" t="str">
        <f>IF(ISERROR($V180),"",OFFSET('Smelter Look-up'!$I$4,$V180-4,0))</f>
      </c>
      <c r="K180" s="815"/>
      <c r="L180" s="815"/>
      <c r="M180" s="815"/>
      <c r="N180" s="815"/>
      <c r="O180" s="815" t="s">
        <v>671</v>
      </c>
      <c r="P180" s="776"/>
      <c r="Q180" s="816"/>
      <c r="R180" s="773" t="str">
        <f>IF(ISERROR($V180),"",OFFSET('Smelter Look-up'!$C$4,$V180-4,0)&amp;"")</f>
      </c>
      <c r="S180" s="772" t="str">
        <f t="shared" si="23"/>
      </c>
      <c r="T180" s="772" t="str">
        <f>IF(B180="","",IF(ISERROR(MATCH($J180,SorP!$B$1:$B$6226,0)),"",INDIRECT("'SorP'!$A$"&amp;MATCH($S180&amp;$J180,SorP!C:C,0))))</f>
      </c>
      <c r="U180" s="792"/>
      <c r="V180" s="817" t="e">
        <f>IF(C180="",NA(),IF(OR(C180="Smelter not listed",C180="Smelter not yet identified"),MATCH($B180&amp;$D180,'Smelter Look-up'!$J:$J,0),MATCH($B180&amp;$C180,'Smelter Look-up'!$J:$J,0)))</f>
        <v>#N/A</v>
      </c>
      <c r="X180" s="818">
        <f t="shared" si="24"/>
        <v>0</v>
      </c>
      <c r="AB180" s="819" t="str">
        <f t="shared" si="25"/>
      </c>
    </row>
    <row r="181" ht="20" s="818" customFormat="1">
      <c r="A181" s="772" t="s">
        <v>672</v>
      </c>
      <c r="B181" s="773" t="s">
        <v>149</v>
      </c>
      <c r="C181" s="777" t="s">
        <v>673</v>
      </c>
      <c r="D181" s="821"/>
      <c r="E181" s="773" t="s">
        <v>225</v>
      </c>
      <c r="F181" s="773" t="s">
        <v>672</v>
      </c>
      <c r="G181" s="773" t="s">
        <v>158</v>
      </c>
      <c r="H181" s="774"/>
      <c r="I181" s="775" t="str">
        <f>IF(ISERROR($V181),"",OFFSET('Smelter Look-up'!$H$4,$V181-4,0))</f>
      </c>
      <c r="J181" s="775" t="str">
        <f>IF(ISERROR($V181),"",OFFSET('Smelter Look-up'!$I$4,$V181-4,0))</f>
      </c>
      <c r="K181" s="815"/>
      <c r="L181" s="815"/>
      <c r="M181" s="815"/>
      <c r="N181" s="815"/>
      <c r="O181" s="815" t="s">
        <v>674</v>
      </c>
      <c r="P181" s="776"/>
      <c r="Q181" s="816"/>
      <c r="R181" s="773" t="str">
        <f>IF(ISERROR($V181),"",OFFSET('Smelter Look-up'!$C$4,$V181-4,0)&amp;"")</f>
      </c>
      <c r="S181" s="772" t="str">
        <f t="shared" si="23"/>
      </c>
      <c r="T181" s="772" t="str">
        <f>IF(B181="","",IF(ISERROR(MATCH($J181,SorP!$B$1:$B$6226,0)),"",INDIRECT("'SorP'!$A$"&amp;MATCH($S181&amp;$J181,SorP!C:C,0))))</f>
      </c>
      <c r="U181" s="792"/>
      <c r="V181" s="817" t="e">
        <f>IF(C181="",NA(),IF(OR(C181="Smelter not listed",C181="Smelter not yet identified"),MATCH($B181&amp;$D181,'Smelter Look-up'!$J:$J,0),MATCH($B181&amp;$C181,'Smelter Look-up'!$J:$J,0)))</f>
        <v>#N/A</v>
      </c>
      <c r="X181" s="818">
        <f t="shared" si="24"/>
        <v>0</v>
      </c>
      <c r="AB181" s="819" t="str">
        <f t="shared" si="25"/>
      </c>
    </row>
    <row r="182" ht="20" s="818" customFormat="1">
      <c r="A182" s="772" t="s">
        <v>675</v>
      </c>
      <c r="B182" s="773" t="s">
        <v>149</v>
      </c>
      <c r="C182" s="777" t="s">
        <v>676</v>
      </c>
      <c r="D182" s="821"/>
      <c r="E182" s="773" t="s">
        <v>225</v>
      </c>
      <c r="F182" s="773" t="s">
        <v>675</v>
      </c>
      <c r="G182" s="773" t="s">
        <v>158</v>
      </c>
      <c r="H182" s="774"/>
      <c r="I182" s="775" t="str">
        <f>IF(ISERROR($V182),"",OFFSET('Smelter Look-up'!$H$4,$V182-4,0))</f>
      </c>
      <c r="J182" s="775" t="str">
        <f>IF(ISERROR($V182),"",OFFSET('Smelter Look-up'!$I$4,$V182-4,0))</f>
      </c>
      <c r="K182" s="815"/>
      <c r="L182" s="815"/>
      <c r="M182" s="815"/>
      <c r="N182" s="815"/>
      <c r="O182" s="815" t="s">
        <v>677</v>
      </c>
      <c r="P182" s="776"/>
      <c r="Q182" s="816"/>
      <c r="R182" s="773" t="str">
        <f>IF(ISERROR($V182),"",OFFSET('Smelter Look-up'!$C$4,$V182-4,0)&amp;"")</f>
      </c>
      <c r="S182" s="772" t="str">
        <f t="shared" si="23"/>
      </c>
      <c r="T182" s="772" t="str">
        <f>IF(B182="","",IF(ISERROR(MATCH($J182,SorP!$B$1:$B$6226,0)),"",INDIRECT("'SorP'!$A$"&amp;MATCH($S182&amp;$J182,SorP!C:C,0))))</f>
      </c>
      <c r="U182" s="792"/>
      <c r="V182" s="817" t="e">
        <f>IF(C182="",NA(),IF(OR(C182="Smelter not listed",C182="Smelter not yet identified"),MATCH($B182&amp;$D182,'Smelter Look-up'!$J:$J,0),MATCH($B182&amp;$C182,'Smelter Look-up'!$J:$J,0)))</f>
        <v>#N/A</v>
      </c>
      <c r="X182" s="818">
        <f t="shared" si="24"/>
        <v>0</v>
      </c>
      <c r="AB182" s="819" t="str">
        <f t="shared" si="25"/>
      </c>
    </row>
    <row r="183" ht="20" s="818" customFormat="1">
      <c r="A183" s="772" t="s">
        <v>678</v>
      </c>
      <c r="B183" s="773" t="s">
        <v>149</v>
      </c>
      <c r="C183" s="777" t="s">
        <v>679</v>
      </c>
      <c r="D183" s="821"/>
      <c r="E183" s="773" t="s">
        <v>225</v>
      </c>
      <c r="F183" s="773" t="s">
        <v>678</v>
      </c>
      <c r="G183" s="773" t="s">
        <v>158</v>
      </c>
      <c r="H183" s="774"/>
      <c r="I183" s="775" t="str">
        <f>IF(ISERROR($V183),"",OFFSET('Smelter Look-up'!$H$4,$V183-4,0))</f>
      </c>
      <c r="J183" s="775" t="str">
        <f>IF(ISERROR($V183),"",OFFSET('Smelter Look-up'!$I$4,$V183-4,0))</f>
      </c>
      <c r="K183" s="815"/>
      <c r="L183" s="815"/>
      <c r="M183" s="815"/>
      <c r="N183" s="815"/>
      <c r="O183" s="815" t="s">
        <v>680</v>
      </c>
      <c r="P183" s="776"/>
      <c r="Q183" s="816"/>
      <c r="R183" s="773" t="str">
        <f>IF(ISERROR($V183),"",OFFSET('Smelter Look-up'!$C$4,$V183-4,0)&amp;"")</f>
      </c>
      <c r="S183" s="772" t="str">
        <f t="shared" si="23"/>
      </c>
      <c r="T183" s="772" t="str">
        <f>IF(B183="","",IF(ISERROR(MATCH($J183,SorP!$B$1:$B$6226,0)),"",INDIRECT("'SorP'!$A$"&amp;MATCH($S183&amp;$J183,SorP!C:C,0))))</f>
      </c>
      <c r="U183" s="792"/>
      <c r="V183" s="817" t="e">
        <f>IF(C183="",NA(),IF(OR(C183="Smelter not listed",C183="Smelter not yet identified"),MATCH($B183&amp;$D183,'Smelter Look-up'!$J:$J,0),MATCH($B183&amp;$C183,'Smelter Look-up'!$J:$J,0)))</f>
        <v>#N/A</v>
      </c>
      <c r="X183" s="818">
        <f t="shared" si="24"/>
        <v>0</v>
      </c>
      <c r="AB183" s="819" t="str">
        <f t="shared" si="25"/>
      </c>
    </row>
    <row r="184" ht="20" s="818" customFormat="1">
      <c r="A184" s="772" t="s">
        <v>681</v>
      </c>
      <c r="B184" s="773" t="s">
        <v>149</v>
      </c>
      <c r="C184" s="777" t="s">
        <v>682</v>
      </c>
      <c r="D184" s="821"/>
      <c r="E184" s="773" t="s">
        <v>225</v>
      </c>
      <c r="F184" s="773" t="s">
        <v>681</v>
      </c>
      <c r="G184" s="773" t="s">
        <v>158</v>
      </c>
      <c r="H184" s="774"/>
      <c r="I184" s="775" t="str">
        <f>IF(ISERROR($V184),"",OFFSET('Smelter Look-up'!$H$4,$V184-4,0))</f>
      </c>
      <c r="J184" s="775" t="str">
        <f>IF(ISERROR($V184),"",OFFSET('Smelter Look-up'!$I$4,$V184-4,0))</f>
      </c>
      <c r="K184" s="815"/>
      <c r="L184" s="815"/>
      <c r="M184" s="815"/>
      <c r="N184" s="815"/>
      <c r="O184" s="815" t="s">
        <v>683</v>
      </c>
      <c r="P184" s="776"/>
      <c r="Q184" s="816"/>
      <c r="R184" s="773" t="str">
        <f>IF(ISERROR($V184),"",OFFSET('Smelter Look-up'!$C$4,$V184-4,0)&amp;"")</f>
      </c>
      <c r="S184" s="772" t="str">
        <f t="shared" si="23"/>
      </c>
      <c r="T184" s="772" t="str">
        <f>IF(B184="","",IF(ISERROR(MATCH($J184,SorP!$B$1:$B$6226,0)),"",INDIRECT("'SorP'!$A$"&amp;MATCH($S184&amp;$J184,SorP!C:C,0))))</f>
      </c>
      <c r="U184" s="792"/>
      <c r="V184" s="817" t="e">
        <f>IF(C184="",NA(),IF(OR(C184="Smelter not listed",C184="Smelter not yet identified"),MATCH($B184&amp;$D184,'Smelter Look-up'!$J:$J,0),MATCH($B184&amp;$C184,'Smelter Look-up'!$J:$J,0)))</f>
        <v>#N/A</v>
      </c>
      <c r="X184" s="818">
        <f t="shared" si="24"/>
        <v>0</v>
      </c>
      <c r="AB184" s="819" t="str">
        <f t="shared" si="25"/>
      </c>
    </row>
    <row r="185" ht="20" s="818" customFormat="1">
      <c r="A185" s="772" t="s">
        <v>684</v>
      </c>
      <c r="B185" s="773" t="s">
        <v>149</v>
      </c>
      <c r="C185" s="777" t="s">
        <v>685</v>
      </c>
      <c r="D185" s="821"/>
      <c r="E185" s="773" t="s">
        <v>225</v>
      </c>
      <c r="F185" s="773" t="s">
        <v>684</v>
      </c>
      <c r="G185" s="773" t="s">
        <v>158</v>
      </c>
      <c r="H185" s="774"/>
      <c r="I185" s="775" t="str">
        <f>IF(ISERROR($V185),"",OFFSET('Smelter Look-up'!$H$4,$V185-4,0))</f>
      </c>
      <c r="J185" s="775" t="str">
        <f>IF(ISERROR($V185),"",OFFSET('Smelter Look-up'!$I$4,$V185-4,0))</f>
      </c>
      <c r="K185" s="815"/>
      <c r="L185" s="815"/>
      <c r="M185" s="815"/>
      <c r="N185" s="815"/>
      <c r="O185" s="815" t="s">
        <v>686</v>
      </c>
      <c r="P185" s="776"/>
      <c r="Q185" s="816"/>
      <c r="R185" s="773" t="str">
        <f>IF(ISERROR($V185),"",OFFSET('Smelter Look-up'!$C$4,$V185-4,0)&amp;"")</f>
      </c>
      <c r="S185" s="772" t="str">
        <f t="shared" si="23"/>
      </c>
      <c r="T185" s="772" t="str">
        <f>IF(B185="","",IF(ISERROR(MATCH($J185,SorP!$B$1:$B$6226,0)),"",INDIRECT("'SorP'!$A$"&amp;MATCH($S185&amp;$J185,SorP!C:C,0))))</f>
      </c>
      <c r="U185" s="792"/>
      <c r="V185" s="817" t="e">
        <f>IF(C185="",NA(),IF(OR(C185="Smelter not listed",C185="Smelter not yet identified"),MATCH($B185&amp;$D185,'Smelter Look-up'!$J:$J,0),MATCH($B185&amp;$C185,'Smelter Look-up'!$J:$J,0)))</f>
        <v>#N/A</v>
      </c>
      <c r="X185" s="818">
        <f t="shared" si="24"/>
        <v>0</v>
      </c>
      <c r="AB185" s="819" t="str">
        <f t="shared" si="25"/>
      </c>
    </row>
    <row r="186" ht="20" s="818" customFormat="1">
      <c r="A186" s="772" t="s">
        <v>687</v>
      </c>
      <c r="B186" s="773" t="s">
        <v>149</v>
      </c>
      <c r="C186" s="777" t="s">
        <v>688</v>
      </c>
      <c r="D186" s="821"/>
      <c r="E186" s="773" t="s">
        <v>225</v>
      </c>
      <c r="F186" s="773" t="s">
        <v>687</v>
      </c>
      <c r="G186" s="773" t="s">
        <v>158</v>
      </c>
      <c r="H186" s="774"/>
      <c r="I186" s="775" t="str">
        <f>IF(ISERROR($V186),"",OFFSET('Smelter Look-up'!$H$4,$V186-4,0))</f>
      </c>
      <c r="J186" s="775" t="str">
        <f>IF(ISERROR($V186),"",OFFSET('Smelter Look-up'!$I$4,$V186-4,0))</f>
      </c>
      <c r="K186" s="815"/>
      <c r="L186" s="815"/>
      <c r="M186" s="815"/>
      <c r="N186" s="815"/>
      <c r="O186" s="815" t="s">
        <v>689</v>
      </c>
      <c r="P186" s="776"/>
      <c r="Q186" s="816"/>
      <c r="R186" s="773" t="str">
        <f>IF(ISERROR($V186),"",OFFSET('Smelter Look-up'!$C$4,$V186-4,0)&amp;"")</f>
      </c>
      <c r="S186" s="772" t="str">
        <f t="shared" si="23"/>
      </c>
      <c r="T186" s="772" t="str">
        <f>IF(B186="","",IF(ISERROR(MATCH($J186,SorP!$B$1:$B$6226,0)),"",INDIRECT("'SorP'!$A$"&amp;MATCH($S186&amp;$J186,SorP!C:C,0))))</f>
      </c>
      <c r="U186" s="792"/>
      <c r="V186" s="817" t="e">
        <f>IF(C186="",NA(),IF(OR(C186="Smelter not listed",C186="Smelter not yet identified"),MATCH($B186&amp;$D186,'Smelter Look-up'!$J:$J,0),MATCH($B186&amp;$C186,'Smelter Look-up'!$J:$J,0)))</f>
        <v>#N/A</v>
      </c>
      <c r="X186" s="818">
        <f t="shared" si="24"/>
        <v>0</v>
      </c>
      <c r="AB186" s="819" t="str">
        <f t="shared" si="25"/>
      </c>
    </row>
    <row r="187" ht="20" s="818" customFormat="1">
      <c r="A187" s="772" t="s">
        <v>690</v>
      </c>
      <c r="B187" s="773" t="s">
        <v>149</v>
      </c>
      <c r="C187" s="777" t="s">
        <v>691</v>
      </c>
      <c r="D187" s="821"/>
      <c r="E187" s="773" t="s">
        <v>225</v>
      </c>
      <c r="F187" s="773" t="s">
        <v>690</v>
      </c>
      <c r="G187" s="773" t="s">
        <v>158</v>
      </c>
      <c r="H187" s="774"/>
      <c r="I187" s="775" t="str">
        <f>IF(ISERROR($V187),"",OFFSET('Smelter Look-up'!$H$4,$V187-4,0))</f>
      </c>
      <c r="J187" s="775" t="str">
        <f>IF(ISERROR($V187),"",OFFSET('Smelter Look-up'!$I$4,$V187-4,0))</f>
      </c>
      <c r="K187" s="815"/>
      <c r="L187" s="815"/>
      <c r="M187" s="815"/>
      <c r="N187" s="815"/>
      <c r="O187" s="815" t="s">
        <v>692</v>
      </c>
      <c r="P187" s="776"/>
      <c r="Q187" s="816"/>
      <c r="R187" s="773" t="str">
        <f>IF(ISERROR($V187),"",OFFSET('Smelter Look-up'!$C$4,$V187-4,0)&amp;"")</f>
      </c>
      <c r="S187" s="772" t="str">
        <f t="shared" si="23"/>
      </c>
      <c r="T187" s="772" t="str">
        <f>IF(B187="","",IF(ISERROR(MATCH($J187,SorP!$B$1:$B$6226,0)),"",INDIRECT("'SorP'!$A$"&amp;MATCH($S187&amp;$J187,SorP!C:C,0))))</f>
      </c>
      <c r="U187" s="792"/>
      <c r="V187" s="817" t="e">
        <f>IF(C187="",NA(),IF(OR(C187="Smelter not listed",C187="Smelter not yet identified"),MATCH($B187&amp;$D187,'Smelter Look-up'!$J:$J,0),MATCH($B187&amp;$C187,'Smelter Look-up'!$J:$J,0)))</f>
        <v>#N/A</v>
      </c>
      <c r="X187" s="818">
        <f t="shared" si="24"/>
        <v>0</v>
      </c>
      <c r="AB187" s="819" t="str">
        <f t="shared" si="25"/>
      </c>
    </row>
    <row r="188" ht="20" s="818" customFormat="1">
      <c r="A188" s="772" t="s">
        <v>693</v>
      </c>
      <c r="B188" s="773" t="s">
        <v>149</v>
      </c>
      <c r="C188" s="777" t="s">
        <v>694</v>
      </c>
      <c r="D188" s="821"/>
      <c r="E188" s="773" t="s">
        <v>225</v>
      </c>
      <c r="F188" s="773" t="s">
        <v>693</v>
      </c>
      <c r="G188" s="773" t="s">
        <v>158</v>
      </c>
      <c r="H188" s="774"/>
      <c r="I188" s="775" t="str">
        <f>IF(ISERROR($V188),"",OFFSET('Smelter Look-up'!$H$4,$V188-4,0))</f>
      </c>
      <c r="J188" s="775" t="str">
        <f>IF(ISERROR($V188),"",OFFSET('Smelter Look-up'!$I$4,$V188-4,0))</f>
      </c>
      <c r="K188" s="815"/>
      <c r="L188" s="815"/>
      <c r="M188" s="815"/>
      <c r="N188" s="815"/>
      <c r="O188" s="815" t="s">
        <v>695</v>
      </c>
      <c r="P188" s="776"/>
      <c r="Q188" s="816"/>
      <c r="R188" s="773" t="str">
        <f>IF(ISERROR($V188),"",OFFSET('Smelter Look-up'!$C$4,$V188-4,0)&amp;"")</f>
      </c>
      <c r="S188" s="772" t="str">
        <f t="shared" si="23"/>
      </c>
      <c r="T188" s="772" t="str">
        <f>IF(B188="","",IF(ISERROR(MATCH($J188,SorP!$B$1:$B$6226,0)),"",INDIRECT("'SorP'!$A$"&amp;MATCH($S188&amp;$J188,SorP!C:C,0))))</f>
      </c>
      <c r="U188" s="792"/>
      <c r="V188" s="817" t="e">
        <f>IF(C188="",NA(),IF(OR(C188="Smelter not listed",C188="Smelter not yet identified"),MATCH($B188&amp;$D188,'Smelter Look-up'!$J:$J,0),MATCH($B188&amp;$C188,'Smelter Look-up'!$J:$J,0)))</f>
        <v>#N/A</v>
      </c>
      <c r="X188" s="818">
        <f t="shared" si="24"/>
        <v>0</v>
      </c>
      <c r="AB188" s="819" t="str">
        <f t="shared" si="25"/>
      </c>
    </row>
    <row r="189" ht="20" s="818" customFormat="1">
      <c r="A189" s="772" t="s">
        <v>696</v>
      </c>
      <c r="B189" s="773" t="s">
        <v>148</v>
      </c>
      <c r="C189" s="777" t="s">
        <v>697</v>
      </c>
      <c r="D189" s="821"/>
      <c r="E189" s="773" t="s">
        <v>698</v>
      </c>
      <c r="F189" s="773" t="s">
        <v>696</v>
      </c>
      <c r="G189" s="773" t="s">
        <v>158</v>
      </c>
      <c r="H189" s="774"/>
      <c r="I189" s="775" t="str">
        <f>IF(ISERROR($V189),"",OFFSET('Smelter Look-up'!$H$4,$V189-4,0))</f>
      </c>
      <c r="J189" s="775" t="str">
        <f>IF(ISERROR($V189),"",OFFSET('Smelter Look-up'!$I$4,$V189-4,0))</f>
      </c>
      <c r="K189" s="815"/>
      <c r="L189" s="815"/>
      <c r="M189" s="815"/>
      <c r="N189" s="815"/>
      <c r="O189" s="815" t="s">
        <v>173</v>
      </c>
      <c r="P189" s="776"/>
      <c r="Q189" s="816"/>
      <c r="R189" s="773" t="str">
        <f>IF(ISERROR($V189),"",OFFSET('Smelter Look-up'!$C$4,$V189-4,0)&amp;"")</f>
      </c>
      <c r="S189" s="772" t="str">
        <f t="shared" si="23"/>
      </c>
      <c r="T189" s="772" t="str">
        <f>IF(B189="","",IF(ISERROR(MATCH($J189,SorP!$B$1:$B$6226,0)),"",INDIRECT("'SorP'!$A$"&amp;MATCH($S189&amp;$J189,SorP!C:C,0))))</f>
      </c>
      <c r="U189" s="792"/>
      <c r="V189" s="817" t="e">
        <f>IF(C189="",NA(),IF(OR(C189="Smelter not listed",C189="Smelter not yet identified"),MATCH($B189&amp;$D189,'Smelter Look-up'!$J:$J,0),MATCH($B189&amp;$C189,'Smelter Look-up'!$J:$J,0)))</f>
        <v>#N/A</v>
      </c>
      <c r="X189" s="818">
        <f t="shared" si="24"/>
        <v>0</v>
      </c>
      <c r="AB189" s="819" t="str">
        <f t="shared" si="25"/>
      </c>
    </row>
    <row r="190" ht="20" s="818" customFormat="1">
      <c r="A190" s="772" t="s">
        <v>699</v>
      </c>
      <c r="B190" s="773" t="s">
        <v>149</v>
      </c>
      <c r="C190" s="777" t="s">
        <v>700</v>
      </c>
      <c r="D190" s="821"/>
      <c r="E190" s="773" t="s">
        <v>225</v>
      </c>
      <c r="F190" s="773" t="s">
        <v>699</v>
      </c>
      <c r="G190" s="773" t="s">
        <v>158</v>
      </c>
      <c r="H190" s="774"/>
      <c r="I190" s="775" t="str">
        <f>IF(ISERROR($V190),"",OFFSET('Smelter Look-up'!$H$4,$V190-4,0))</f>
      </c>
      <c r="J190" s="775" t="str">
        <f>IF(ISERROR($V190),"",OFFSET('Smelter Look-up'!$I$4,$V190-4,0))</f>
      </c>
      <c r="K190" s="815"/>
      <c r="L190" s="815"/>
      <c r="M190" s="815"/>
      <c r="N190" s="815"/>
      <c r="O190" s="815" t="s">
        <v>701</v>
      </c>
      <c r="P190" s="776"/>
      <c r="Q190" s="816"/>
      <c r="R190" s="773" t="str">
        <f>IF(ISERROR($V190),"",OFFSET('Smelter Look-up'!$C$4,$V190-4,0)&amp;"")</f>
      </c>
      <c r="S190" s="772" t="str">
        <f t="shared" si="23"/>
      </c>
      <c r="T190" s="772" t="str">
        <f>IF(B190="","",IF(ISERROR(MATCH($J190,SorP!$B$1:$B$6226,0)),"",INDIRECT("'SorP'!$A$"&amp;MATCH($S190&amp;$J190,SorP!C:C,0))))</f>
      </c>
      <c r="U190" s="792"/>
      <c r="V190" s="817" t="e">
        <f>IF(C190="",NA(),IF(OR(C190="Smelter not listed",C190="Smelter not yet identified"),MATCH($B190&amp;$D190,'Smelter Look-up'!$J:$J,0),MATCH($B190&amp;$C190,'Smelter Look-up'!$J:$J,0)))</f>
        <v>#N/A</v>
      </c>
      <c r="X190" s="818">
        <f t="shared" si="24"/>
        <v>0</v>
      </c>
      <c r="AB190" s="819" t="str">
        <f t="shared" si="25"/>
      </c>
    </row>
    <row r="191" ht="20" s="818" customFormat="1">
      <c r="A191" s="772" t="s">
        <v>702</v>
      </c>
      <c r="B191" s="773" t="s">
        <v>149</v>
      </c>
      <c r="C191" s="777" t="s">
        <v>703</v>
      </c>
      <c r="D191" s="821"/>
      <c r="E191" s="773" t="s">
        <v>225</v>
      </c>
      <c r="F191" s="773" t="s">
        <v>702</v>
      </c>
      <c r="G191" s="773" t="s">
        <v>158</v>
      </c>
      <c r="H191" s="774"/>
      <c r="I191" s="775" t="str">
        <f>IF(ISERROR($V191),"",OFFSET('Smelter Look-up'!$H$4,$V191-4,0))</f>
      </c>
      <c r="J191" s="775" t="str">
        <f>IF(ISERROR($V191),"",OFFSET('Smelter Look-up'!$I$4,$V191-4,0))</f>
      </c>
      <c r="K191" s="815"/>
      <c r="L191" s="815"/>
      <c r="M191" s="815"/>
      <c r="N191" s="815"/>
      <c r="O191" s="815" t="s">
        <v>704</v>
      </c>
      <c r="P191" s="776"/>
      <c r="Q191" s="816"/>
      <c r="R191" s="773" t="str">
        <f>IF(ISERROR($V191),"",OFFSET('Smelter Look-up'!$C$4,$V191-4,0)&amp;"")</f>
      </c>
      <c r="S191" s="772" t="str">
        <f t="shared" si="23"/>
      </c>
      <c r="T191" s="772" t="str">
        <f>IF(B191="","",IF(ISERROR(MATCH($J191,SorP!$B$1:$B$6226,0)),"",INDIRECT("'SorP'!$A$"&amp;MATCH($S191&amp;$J191,SorP!C:C,0))))</f>
      </c>
      <c r="U191" s="792"/>
      <c r="V191" s="817" t="e">
        <f>IF(C191="",NA(),IF(OR(C191="Smelter not listed",C191="Smelter not yet identified"),MATCH($B191&amp;$D191,'Smelter Look-up'!$J:$J,0),MATCH($B191&amp;$C191,'Smelter Look-up'!$J:$J,0)))</f>
        <v>#N/A</v>
      </c>
      <c r="X191" s="818">
        <f t="shared" si="24"/>
        <v>0</v>
      </c>
      <c r="AB191" s="819" t="str">
        <f t="shared" si="25"/>
      </c>
    </row>
    <row r="192" ht="20" s="818" customFormat="1">
      <c r="A192" s="772" t="s">
        <v>705</v>
      </c>
      <c r="B192" s="773" t="s">
        <v>149</v>
      </c>
      <c r="C192" s="777" t="s">
        <v>706</v>
      </c>
      <c r="D192" s="821"/>
      <c r="E192" s="773" t="s">
        <v>225</v>
      </c>
      <c r="F192" s="773" t="s">
        <v>705</v>
      </c>
      <c r="G192" s="773" t="s">
        <v>158</v>
      </c>
      <c r="H192" s="774"/>
      <c r="I192" s="775" t="str">
        <f>IF(ISERROR($V192),"",OFFSET('Smelter Look-up'!$H$4,$V192-4,0))</f>
      </c>
      <c r="J192" s="775" t="str">
        <f>IF(ISERROR($V192),"",OFFSET('Smelter Look-up'!$I$4,$V192-4,0))</f>
      </c>
      <c r="K192" s="815"/>
      <c r="L192" s="815"/>
      <c r="M192" s="815"/>
      <c r="N192" s="815"/>
      <c r="O192" s="815" t="s">
        <v>707</v>
      </c>
      <c r="P192" s="776"/>
      <c r="Q192" s="816"/>
      <c r="R192" s="773" t="str">
        <f>IF(ISERROR($V192),"",OFFSET('Smelter Look-up'!$C$4,$V192-4,0)&amp;"")</f>
      </c>
      <c r="S192" s="772" t="str">
        <f t="shared" si="23"/>
      </c>
      <c r="T192" s="772" t="str">
        <f>IF(B192="","",IF(ISERROR(MATCH($J192,SorP!$B$1:$B$6226,0)),"",INDIRECT("'SorP'!$A$"&amp;MATCH($S192&amp;$J192,SorP!C:C,0))))</f>
      </c>
      <c r="U192" s="792"/>
      <c r="V192" s="817" t="e">
        <f>IF(C192="",NA(),IF(OR(C192="Smelter not listed",C192="Smelter not yet identified"),MATCH($B192&amp;$D192,'Smelter Look-up'!$J:$J,0),MATCH($B192&amp;$C192,'Smelter Look-up'!$J:$J,0)))</f>
        <v>#N/A</v>
      </c>
      <c r="X192" s="818">
        <f t="shared" si="24"/>
        <v>0</v>
      </c>
      <c r="AB192" s="819" t="str">
        <f t="shared" si="25"/>
      </c>
    </row>
    <row r="193" ht="20" s="818" customFormat="1">
      <c r="A193" s="772" t="s">
        <v>708</v>
      </c>
      <c r="B193" s="773" t="s">
        <v>149</v>
      </c>
      <c r="C193" s="777" t="s">
        <v>709</v>
      </c>
      <c r="D193" s="821"/>
      <c r="E193" s="773" t="s">
        <v>225</v>
      </c>
      <c r="F193" s="773" t="s">
        <v>708</v>
      </c>
      <c r="G193" s="773" t="s">
        <v>158</v>
      </c>
      <c r="H193" s="774"/>
      <c r="I193" s="775" t="str">
        <f>IF(ISERROR($V193),"",OFFSET('Smelter Look-up'!$H$4,$V193-4,0))</f>
      </c>
      <c r="J193" s="775" t="str">
        <f>IF(ISERROR($V193),"",OFFSET('Smelter Look-up'!$I$4,$V193-4,0))</f>
      </c>
      <c r="K193" s="815"/>
      <c r="L193" s="815"/>
      <c r="M193" s="815"/>
      <c r="N193" s="815"/>
      <c r="O193" s="815" t="s">
        <v>710</v>
      </c>
      <c r="P193" s="776"/>
      <c r="Q193" s="816"/>
      <c r="R193" s="773" t="str">
        <f>IF(ISERROR($V193),"",OFFSET('Smelter Look-up'!$C$4,$V193-4,0)&amp;"")</f>
      </c>
      <c r="S193" s="772" t="str">
        <f t="shared" si="23"/>
      </c>
      <c r="T193" s="772" t="str">
        <f>IF(B193="","",IF(ISERROR(MATCH($J193,SorP!$B$1:$B$6226,0)),"",INDIRECT("'SorP'!$A$"&amp;MATCH($S193&amp;$J193,SorP!C:C,0))))</f>
      </c>
      <c r="U193" s="792"/>
      <c r="V193" s="817" t="e">
        <f>IF(C193="",NA(),IF(OR(C193="Smelter not listed",C193="Smelter not yet identified"),MATCH($B193&amp;$D193,'Smelter Look-up'!$J:$J,0),MATCH($B193&amp;$C193,'Smelter Look-up'!$J:$J,0)))</f>
        <v>#N/A</v>
      </c>
      <c r="X193" s="818">
        <f t="shared" si="24"/>
        <v>0</v>
      </c>
      <c r="AB193" s="819" t="str">
        <f t="shared" si="25"/>
      </c>
    </row>
    <row r="194" ht="20" s="818" customFormat="1">
      <c r="A194" s="772" t="s">
        <v>711</v>
      </c>
      <c r="B194" s="773" t="s">
        <v>149</v>
      </c>
      <c r="C194" s="777" t="s">
        <v>712</v>
      </c>
      <c r="D194" s="821"/>
      <c r="E194" s="773" t="s">
        <v>225</v>
      </c>
      <c r="F194" s="773" t="s">
        <v>711</v>
      </c>
      <c r="G194" s="773" t="s">
        <v>158</v>
      </c>
      <c r="H194" s="774"/>
      <c r="I194" s="775" t="str">
        <f>IF(ISERROR($V194),"",OFFSET('Smelter Look-up'!$H$4,$V194-4,0))</f>
      </c>
      <c r="J194" s="775" t="str">
        <f>IF(ISERROR($V194),"",OFFSET('Smelter Look-up'!$I$4,$V194-4,0))</f>
      </c>
      <c r="K194" s="815"/>
      <c r="L194" s="815"/>
      <c r="M194" s="815"/>
      <c r="N194" s="815"/>
      <c r="O194" s="815" t="s">
        <v>713</v>
      </c>
      <c r="P194" s="776"/>
      <c r="Q194" s="816"/>
      <c r="R194" s="773" t="str">
        <f>IF(ISERROR($V194),"",OFFSET('Smelter Look-up'!$C$4,$V194-4,0)&amp;"")</f>
      </c>
      <c r="S194" s="772" t="str">
        <f t="shared" si="23"/>
      </c>
      <c r="T194" s="772" t="str">
        <f>IF(B194="","",IF(ISERROR(MATCH($J194,SorP!$B$1:$B$6226,0)),"",INDIRECT("'SorP'!$A$"&amp;MATCH($S194&amp;$J194,SorP!C:C,0))))</f>
      </c>
      <c r="U194" s="792"/>
      <c r="V194" s="817" t="e">
        <f>IF(C194="",NA(),IF(OR(C194="Smelter not listed",C194="Smelter not yet identified"),MATCH($B194&amp;$D194,'Smelter Look-up'!$J:$J,0),MATCH($B194&amp;$C194,'Smelter Look-up'!$J:$J,0)))</f>
        <v>#N/A</v>
      </c>
      <c r="X194" s="818">
        <f t="shared" si="24"/>
        <v>0</v>
      </c>
      <c r="AB194" s="819" t="str">
        <f t="shared" si="25"/>
      </c>
    </row>
    <row r="195" ht="20" s="818" customFormat="1">
      <c r="A195" s="772" t="s">
        <v>714</v>
      </c>
      <c r="B195" s="773" t="s">
        <v>149</v>
      </c>
      <c r="C195" s="777" t="s">
        <v>715</v>
      </c>
      <c r="D195" s="821"/>
      <c r="E195" s="773" t="s">
        <v>225</v>
      </c>
      <c r="F195" s="773" t="s">
        <v>714</v>
      </c>
      <c r="G195" s="773" t="s">
        <v>158</v>
      </c>
      <c r="H195" s="774"/>
      <c r="I195" s="775" t="str">
        <f>IF(ISERROR($V195),"",OFFSET('Smelter Look-up'!$H$4,$V195-4,0))</f>
      </c>
      <c r="J195" s="775" t="str">
        <f>IF(ISERROR($V195),"",OFFSET('Smelter Look-up'!$I$4,$V195-4,0))</f>
      </c>
      <c r="K195" s="815"/>
      <c r="L195" s="815"/>
      <c r="M195" s="815"/>
      <c r="N195" s="815"/>
      <c r="O195" s="815" t="s">
        <v>716</v>
      </c>
      <c r="P195" s="776"/>
      <c r="Q195" s="816"/>
      <c r="R195" s="773" t="str">
        <f>IF(ISERROR($V195),"",OFFSET('Smelter Look-up'!$C$4,$V195-4,0)&amp;"")</f>
      </c>
      <c r="S195" s="772" t="str">
        <f t="shared" si="23"/>
      </c>
      <c r="T195" s="772" t="str">
        <f>IF(B195="","",IF(ISERROR(MATCH($J195,SorP!$B$1:$B$6226,0)),"",INDIRECT("'SorP'!$A$"&amp;MATCH($S195&amp;$J195,SorP!C:C,0))))</f>
      </c>
      <c r="U195" s="792"/>
      <c r="V195" s="817" t="e">
        <f>IF(C195="",NA(),IF(OR(C195="Smelter not listed",C195="Smelter not yet identified"),MATCH($B195&amp;$D195,'Smelter Look-up'!$J:$J,0),MATCH($B195&amp;$C195,'Smelter Look-up'!$J:$J,0)))</f>
        <v>#N/A</v>
      </c>
      <c r="X195" s="818">
        <f t="shared" si="24"/>
        <v>0</v>
      </c>
      <c r="AB195" s="819" t="str">
        <f t="shared" si="25"/>
      </c>
    </row>
    <row r="196" ht="20" s="818" customFormat="1">
      <c r="A196" s="772" t="s">
        <v>717</v>
      </c>
      <c r="B196" s="773" t="s">
        <v>149</v>
      </c>
      <c r="C196" s="777" t="s">
        <v>718</v>
      </c>
      <c r="D196" s="821"/>
      <c r="E196" s="773" t="s">
        <v>225</v>
      </c>
      <c r="F196" s="773" t="s">
        <v>717</v>
      </c>
      <c r="G196" s="773" t="s">
        <v>158</v>
      </c>
      <c r="H196" s="774"/>
      <c r="I196" s="775" t="str">
        <f>IF(ISERROR($V196),"",OFFSET('Smelter Look-up'!$H$4,$V196-4,0))</f>
      </c>
      <c r="J196" s="775" t="str">
        <f>IF(ISERROR($V196),"",OFFSET('Smelter Look-up'!$I$4,$V196-4,0))</f>
      </c>
      <c r="K196" s="815"/>
      <c r="L196" s="815"/>
      <c r="M196" s="815"/>
      <c r="N196" s="815"/>
      <c r="O196" s="815" t="s">
        <v>719</v>
      </c>
      <c r="P196" s="776"/>
      <c r="Q196" s="816"/>
      <c r="R196" s="773" t="str">
        <f>IF(ISERROR($V196),"",OFFSET('Smelter Look-up'!$C$4,$V196-4,0)&amp;"")</f>
      </c>
      <c r="S196" s="772" t="str">
        <f t="shared" si="23"/>
      </c>
      <c r="T196" s="772" t="str">
        <f>IF(B196="","",IF(ISERROR(MATCH($J196,SorP!$B$1:$B$6226,0)),"",INDIRECT("'SorP'!$A$"&amp;MATCH($S196&amp;$J196,SorP!C:C,0))))</f>
      </c>
      <c r="U196" s="792"/>
      <c r="V196" s="817" t="e">
        <f>IF(C196="",NA(),IF(OR(C196="Smelter not listed",C196="Smelter not yet identified"),MATCH($B196&amp;$D196,'Smelter Look-up'!$J:$J,0),MATCH($B196&amp;$C196,'Smelter Look-up'!$J:$J,0)))</f>
        <v>#N/A</v>
      </c>
      <c r="X196" s="818">
        <f t="shared" si="24"/>
        <v>0</v>
      </c>
      <c r="AB196" s="819" t="str">
        <f t="shared" si="25"/>
      </c>
    </row>
    <row r="197" ht="20" s="818" customFormat="1">
      <c r="A197" s="772" t="s">
        <v>720</v>
      </c>
      <c r="B197" s="773" t="s">
        <v>149</v>
      </c>
      <c r="C197" s="777" t="s">
        <v>721</v>
      </c>
      <c r="D197" s="821"/>
      <c r="E197" s="773" t="s">
        <v>246</v>
      </c>
      <c r="F197" s="773" t="s">
        <v>720</v>
      </c>
      <c r="G197" s="773" t="s">
        <v>158</v>
      </c>
      <c r="H197" s="774"/>
      <c r="I197" s="775" t="str">
        <f>IF(ISERROR($V197),"",OFFSET('Smelter Look-up'!$H$4,$V197-4,0))</f>
      </c>
      <c r="J197" s="775" t="str">
        <f>IF(ISERROR($V197),"",OFFSET('Smelter Look-up'!$I$4,$V197-4,0))</f>
      </c>
      <c r="K197" s="815"/>
      <c r="L197" s="815"/>
      <c r="M197" s="815"/>
      <c r="N197" s="815"/>
      <c r="O197" s="815" t="s">
        <v>722</v>
      </c>
      <c r="P197" s="776"/>
      <c r="Q197" s="816"/>
      <c r="R197" s="773" t="str">
        <f>IF(ISERROR($V197),"",OFFSET('Smelter Look-up'!$C$4,$V197-4,0)&amp;"")</f>
      </c>
      <c r="S197" s="772" t="str">
        <f>IF(B197="","",IF(ISERROR(MATCH($E197,CL,0)),"Unknown",INDIRECT("'C'!$A$"&amp;MATCH($E197,CL,0)+1)))</f>
      </c>
      <c r="T197" s="772" t="str">
        <f>IF(B197="","",IF(ISERROR(MATCH($J197,SorP!$B$1:$B$6226,0)),"",INDIRECT("'SorP'!$A$"&amp;MATCH($S197&amp;$J197,SorP!C:C,0))))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 s="818" customFormat="1">
      <c r="A198" s="772" t="s">
        <v>723</v>
      </c>
      <c r="B198" s="773" t="s">
        <v>149</v>
      </c>
      <c r="C198" s="777" t="s">
        <v>724</v>
      </c>
      <c r="D198" s="821"/>
      <c r="E198" s="773" t="s">
        <v>246</v>
      </c>
      <c r="F198" s="773" t="s">
        <v>723</v>
      </c>
      <c r="G198" s="773" t="s">
        <v>158</v>
      </c>
      <c r="H198" s="774"/>
      <c r="I198" s="775" t="str">
        <f>IF(ISERROR($V198),"",OFFSET('Smelter Look-up'!$H$4,$V198-4,0))</f>
      </c>
      <c r="J198" s="775" t="str">
        <f>IF(ISERROR($V198),"",OFFSET('Smelter Look-up'!$I$4,$V198-4,0))</f>
      </c>
      <c r="K198" s="815"/>
      <c r="L198" s="815"/>
      <c r="M198" s="815"/>
      <c r="N198" s="815"/>
      <c r="O198" s="815" t="s">
        <v>725</v>
      </c>
      <c r="P198" s="776"/>
      <c r="Q198" s="816"/>
      <c r="R198" s="773" t="str">
        <f>IF(ISERROR($V198),"",OFFSET('Smelter Look-up'!$C$4,$V198-4,0)&amp;"")</f>
      </c>
      <c r="S198" s="772" t="str">
        <f ref="S198:S229" t="shared" si="29">IF(B198="","",IF(ISERROR(MATCH($E198,CL,0)),"Unknown",INDIRECT("'C'!$A$"&amp;MATCH($E198,CL,0)+1)))</f>
      </c>
      <c r="T198" s="772" t="str">
        <f>IF(B198="","",IF(ISERROR(MATCH($J198,SorP!$B$1:$B$6226,0)),"",INDIRECT("'SorP'!$A$"&amp;MATCH($S198&amp;$J198,SorP!C:C,0))))</f>
      </c>
      <c r="U198" s="792"/>
      <c r="V198" s="817" t="e">
        <f>IF(C198="",NA(),IF(OR(C198="Smelter not listed",C198="Smelter not yet identified"),MATCH($B198&amp;$D198,'Smelter Look-up'!$J:$J,0),MATCH($B198&amp;$C198,'Smelter Look-up'!$J:$J,0)))</f>
        <v>#N/A</v>
      </c>
      <c r="X198" s="818">
        <f ref="X198:X229" t="shared" si="30">IF(AND(C198="Smelter not listed",OR(LEN(D198)=0,LEN(E198)=0)),1,0)</f>
        <v>0</v>
      </c>
      <c r="AB198" s="819" t="str">
        <f ref="AB198:AB229" t="shared" si="31">B198&amp;C198</f>
      </c>
    </row>
    <row r="199" ht="20" s="818" customFormat="1">
      <c r="A199" s="772" t="s">
        <v>726</v>
      </c>
      <c r="B199" s="773" t="s">
        <v>149</v>
      </c>
      <c r="C199" s="777" t="s">
        <v>727</v>
      </c>
      <c r="D199" s="821"/>
      <c r="E199" s="773" t="s">
        <v>246</v>
      </c>
      <c r="F199" s="773" t="s">
        <v>726</v>
      </c>
      <c r="G199" s="773" t="s">
        <v>158</v>
      </c>
      <c r="H199" s="774"/>
      <c r="I199" s="775" t="str">
        <f>IF(ISERROR($V199),"",OFFSET('Smelter Look-up'!$H$4,$V199-4,0))</f>
      </c>
      <c r="J199" s="775" t="str">
        <f>IF(ISERROR($V199),"",OFFSET('Smelter Look-up'!$I$4,$V199-4,0))</f>
      </c>
      <c r="K199" s="815"/>
      <c r="L199" s="815"/>
      <c r="M199" s="815"/>
      <c r="N199" s="815"/>
      <c r="O199" s="815" t="s">
        <v>728</v>
      </c>
      <c r="P199" s="776"/>
      <c r="Q199" s="816"/>
      <c r="R199" s="773" t="str">
        <f>IF(ISERROR($V199),"",OFFSET('Smelter Look-up'!$C$4,$V199-4,0)&amp;"")</f>
      </c>
      <c r="S199" s="772" t="str">
        <f t="shared" si="29"/>
      </c>
      <c r="T199" s="772" t="str">
        <f>IF(B199="","",IF(ISERROR(MATCH($J199,SorP!$B$1:$B$6226,0)),"",INDIRECT("'SorP'!$A$"&amp;MATCH($S199&amp;$J199,SorP!C:C,0))))</f>
      </c>
      <c r="U199" s="792"/>
      <c r="V199" s="817" t="e">
        <f>IF(C199="",NA(),IF(OR(C199="Smelter not listed",C199="Smelter not yet identified"),MATCH($B199&amp;$D199,'Smelter Look-up'!$J:$J,0),MATCH($B199&amp;$C199,'Smelter Look-up'!$J:$J,0)))</f>
        <v>#N/A</v>
      </c>
      <c r="X199" s="818">
        <f t="shared" si="30"/>
        <v>0</v>
      </c>
      <c r="AB199" s="819" t="str">
        <f t="shared" si="31"/>
      </c>
    </row>
    <row r="200" ht="20" s="818" customFormat="1">
      <c r="A200" s="772" t="s">
        <v>729</v>
      </c>
      <c r="B200" s="773" t="s">
        <v>149</v>
      </c>
      <c r="C200" s="777" t="s">
        <v>730</v>
      </c>
      <c r="D200" s="821"/>
      <c r="E200" s="773" t="s">
        <v>698</v>
      </c>
      <c r="F200" s="773" t="s">
        <v>729</v>
      </c>
      <c r="G200" s="773" t="s">
        <v>158</v>
      </c>
      <c r="H200" s="774"/>
      <c r="I200" s="775" t="str">
        <f>IF(ISERROR($V200),"",OFFSET('Smelter Look-up'!$H$4,$V200-4,0))</f>
      </c>
      <c r="J200" s="775" t="str">
        <f>IF(ISERROR($V200),"",OFFSET('Smelter Look-up'!$I$4,$V200-4,0))</f>
      </c>
      <c r="K200" s="815"/>
      <c r="L200" s="815"/>
      <c r="M200" s="815"/>
      <c r="N200" s="815"/>
      <c r="O200" s="815" t="s">
        <v>731</v>
      </c>
      <c r="P200" s="776"/>
      <c r="Q200" s="816"/>
      <c r="R200" s="773" t="str">
        <f>IF(ISERROR($V200),"",OFFSET('Smelter Look-up'!$C$4,$V200-4,0)&amp;"")</f>
      </c>
      <c r="S200" s="772" t="str">
        <f t="shared" si="29"/>
      </c>
      <c r="T200" s="772" t="str">
        <f>IF(B200="","",IF(ISERROR(MATCH($J200,SorP!$B$1:$B$6226,0)),"",INDIRECT("'SorP'!$A$"&amp;MATCH($S200&amp;$J200,SorP!C:C,0))))</f>
      </c>
      <c r="U200" s="792"/>
      <c r="V200" s="817" t="e">
        <f>IF(C200="",NA(),IF(OR(C200="Smelter not listed",C200="Smelter not yet identified"),MATCH($B200&amp;$D200,'Smelter Look-up'!$J:$J,0),MATCH($B200&amp;$C200,'Smelter Look-up'!$J:$J,0)))</f>
        <v>#N/A</v>
      </c>
      <c r="X200" s="818">
        <f t="shared" si="30"/>
        <v>0</v>
      </c>
      <c r="AB200" s="819" t="str">
        <f t="shared" si="31"/>
      </c>
    </row>
    <row r="201" ht="20" s="818" customFormat="1">
      <c r="A201" s="772" t="s">
        <v>732</v>
      </c>
      <c r="B201" s="773" t="s">
        <v>149</v>
      </c>
      <c r="C201" s="777" t="s">
        <v>733</v>
      </c>
      <c r="D201" s="821"/>
      <c r="E201" s="773" t="s">
        <v>698</v>
      </c>
      <c r="F201" s="773" t="s">
        <v>732</v>
      </c>
      <c r="G201" s="773" t="s">
        <v>158</v>
      </c>
      <c r="H201" s="774"/>
      <c r="I201" s="775" t="str">
        <f>IF(ISERROR($V201),"",OFFSET('Smelter Look-up'!$H$4,$V201-4,0))</f>
      </c>
      <c r="J201" s="775" t="str">
        <f>IF(ISERROR($V201),"",OFFSET('Smelter Look-up'!$I$4,$V201-4,0))</f>
      </c>
      <c r="K201" s="815"/>
      <c r="L201" s="815"/>
      <c r="M201" s="815"/>
      <c r="N201" s="815"/>
      <c r="O201" s="815" t="s">
        <v>734</v>
      </c>
      <c r="P201" s="776"/>
      <c r="Q201" s="816"/>
      <c r="R201" s="773" t="str">
        <f>IF(ISERROR($V201),"",OFFSET('Smelter Look-up'!$C$4,$V201-4,0)&amp;"")</f>
      </c>
      <c r="S201" s="772" t="str">
        <f t="shared" si="29"/>
      </c>
      <c r="T201" s="772" t="str">
        <f>IF(B201="","",IF(ISERROR(MATCH($J201,SorP!$B$1:$B$6226,0)),"",INDIRECT("'SorP'!$A$"&amp;MATCH($S201&amp;$J201,SorP!C:C,0))))</f>
      </c>
      <c r="U201" s="792"/>
      <c r="V201" s="817" t="e">
        <f>IF(C201="",NA(),IF(OR(C201="Smelter not listed",C201="Smelter not yet identified"),MATCH($B201&amp;$D201,'Smelter Look-up'!$J:$J,0),MATCH($B201&amp;$C201,'Smelter Look-up'!$J:$J,0)))</f>
        <v>#N/A</v>
      </c>
      <c r="X201" s="818">
        <f t="shared" si="30"/>
        <v>0</v>
      </c>
      <c r="AB201" s="819" t="str">
        <f t="shared" si="31"/>
      </c>
    </row>
    <row r="202" ht="20" s="818" customFormat="1">
      <c r="A202" s="772" t="s">
        <v>735</v>
      </c>
      <c r="B202" s="773" t="s">
        <v>149</v>
      </c>
      <c r="C202" s="777" t="s">
        <v>736</v>
      </c>
      <c r="D202" s="821"/>
      <c r="E202" s="773" t="s">
        <v>698</v>
      </c>
      <c r="F202" s="773" t="s">
        <v>735</v>
      </c>
      <c r="G202" s="773" t="s">
        <v>158</v>
      </c>
      <c r="H202" s="774"/>
      <c r="I202" s="775" t="str">
        <f>IF(ISERROR($V202),"",OFFSET('Smelter Look-up'!$H$4,$V202-4,0))</f>
      </c>
      <c r="J202" s="775" t="str">
        <f>IF(ISERROR($V202),"",OFFSET('Smelter Look-up'!$I$4,$V202-4,0))</f>
      </c>
      <c r="K202" s="815"/>
      <c r="L202" s="815"/>
      <c r="M202" s="815"/>
      <c r="N202" s="815"/>
      <c r="O202" s="815" t="s">
        <v>737</v>
      </c>
      <c r="P202" s="776"/>
      <c r="Q202" s="816"/>
      <c r="R202" s="773" t="str">
        <f>IF(ISERROR($V202),"",OFFSET('Smelter Look-up'!$C$4,$V202-4,0)&amp;"")</f>
      </c>
      <c r="S202" s="772" t="str">
        <f t="shared" si="29"/>
      </c>
      <c r="T202" s="772" t="str">
        <f>IF(B202="","",IF(ISERROR(MATCH($J202,SorP!$B$1:$B$6226,0)),"",INDIRECT("'SorP'!$A$"&amp;MATCH($S202&amp;$J202,SorP!C:C,0))))</f>
      </c>
      <c r="U202" s="792"/>
      <c r="V202" s="817" t="e">
        <f>IF(C202="",NA(),IF(OR(C202="Smelter not listed",C202="Smelter not yet identified"),MATCH($B202&amp;$D202,'Smelter Look-up'!$J:$J,0),MATCH($B202&amp;$C202,'Smelter Look-up'!$J:$J,0)))</f>
        <v>#N/A</v>
      </c>
      <c r="X202" s="818">
        <f t="shared" si="30"/>
        <v>0</v>
      </c>
      <c r="AB202" s="819" t="str">
        <f t="shared" si="31"/>
      </c>
    </row>
    <row r="203" ht="20" s="818" customFormat="1">
      <c r="A203" s="772" t="s">
        <v>738</v>
      </c>
      <c r="B203" s="773" t="s">
        <v>149</v>
      </c>
      <c r="C203" s="777" t="s">
        <v>739</v>
      </c>
      <c r="D203" s="821"/>
      <c r="E203" s="773" t="s">
        <v>698</v>
      </c>
      <c r="F203" s="773" t="s">
        <v>738</v>
      </c>
      <c r="G203" s="773" t="s">
        <v>158</v>
      </c>
      <c r="H203" s="774"/>
      <c r="I203" s="775" t="str">
        <f>IF(ISERROR($V203),"",OFFSET('Smelter Look-up'!$H$4,$V203-4,0))</f>
      </c>
      <c r="J203" s="775" t="str">
        <f>IF(ISERROR($V203),"",OFFSET('Smelter Look-up'!$I$4,$V203-4,0))</f>
      </c>
      <c r="K203" s="815"/>
      <c r="L203" s="815"/>
      <c r="M203" s="815"/>
      <c r="N203" s="815"/>
      <c r="O203" s="815" t="s">
        <v>740</v>
      </c>
      <c r="P203" s="776"/>
      <c r="Q203" s="816"/>
      <c r="R203" s="773" t="str">
        <f>IF(ISERROR($V203),"",OFFSET('Smelter Look-up'!$C$4,$V203-4,0)&amp;"")</f>
      </c>
      <c r="S203" s="772" t="str">
        <f t="shared" si="29"/>
      </c>
      <c r="T203" s="772" t="str">
        <f>IF(B203="","",IF(ISERROR(MATCH($J203,SorP!$B$1:$B$6226,0)),"",INDIRECT("'SorP'!$A$"&amp;MATCH($S203&amp;$J203,SorP!C:C,0))))</f>
      </c>
      <c r="U203" s="792"/>
      <c r="V203" s="817" t="e">
        <f>IF(C203="",NA(),IF(OR(C203="Smelter not listed",C203="Smelter not yet identified"),MATCH($B203&amp;$D203,'Smelter Look-up'!$J:$J,0),MATCH($B203&amp;$C203,'Smelter Look-up'!$J:$J,0)))</f>
        <v>#N/A</v>
      </c>
      <c r="X203" s="818">
        <f t="shared" si="30"/>
        <v>0</v>
      </c>
      <c r="AB203" s="819" t="str">
        <f t="shared" si="31"/>
      </c>
    </row>
    <row r="204" ht="20" s="818" customFormat="1">
      <c r="A204" s="772" t="s">
        <v>741</v>
      </c>
      <c r="B204" s="773" t="s">
        <v>149</v>
      </c>
      <c r="C204" s="777" t="s">
        <v>742</v>
      </c>
      <c r="D204" s="821"/>
      <c r="E204" s="773" t="s">
        <v>698</v>
      </c>
      <c r="F204" s="773" t="s">
        <v>741</v>
      </c>
      <c r="G204" s="773" t="s">
        <v>158</v>
      </c>
      <c r="H204" s="774"/>
      <c r="I204" s="775" t="str">
        <f>IF(ISERROR($V204),"",OFFSET('Smelter Look-up'!$H$4,$V204-4,0))</f>
      </c>
      <c r="J204" s="775" t="str">
        <f>IF(ISERROR($V204),"",OFFSET('Smelter Look-up'!$I$4,$V204-4,0))</f>
      </c>
      <c r="K204" s="815"/>
      <c r="L204" s="815"/>
      <c r="M204" s="815"/>
      <c r="N204" s="815"/>
      <c r="O204" s="815" t="s">
        <v>743</v>
      </c>
      <c r="P204" s="776"/>
      <c r="Q204" s="816"/>
      <c r="R204" s="773" t="str">
        <f>IF(ISERROR($V204),"",OFFSET('Smelter Look-up'!$C$4,$V204-4,0)&amp;"")</f>
      </c>
      <c r="S204" s="772" t="str">
        <f t="shared" si="29"/>
      </c>
      <c r="T204" s="772" t="str">
        <f>IF(B204="","",IF(ISERROR(MATCH($J204,SorP!$B$1:$B$6226,0)),"",INDIRECT("'SorP'!$A$"&amp;MATCH($S204&amp;$J204,SorP!C:C,0))))</f>
      </c>
      <c r="U204" s="792"/>
      <c r="V204" s="817" t="e">
        <f>IF(C204="",NA(),IF(OR(C204="Smelter not listed",C204="Smelter not yet identified"),MATCH($B204&amp;$D204,'Smelter Look-up'!$J:$J,0),MATCH($B204&amp;$C204,'Smelter Look-up'!$J:$J,0)))</f>
        <v>#N/A</v>
      </c>
      <c r="X204" s="818">
        <f t="shared" si="30"/>
        <v>0</v>
      </c>
      <c r="AB204" s="819" t="str">
        <f t="shared" si="31"/>
      </c>
    </row>
    <row r="205" ht="20" s="818" customFormat="1">
      <c r="A205" s="772" t="s">
        <v>744</v>
      </c>
      <c r="B205" s="773" t="s">
        <v>149</v>
      </c>
      <c r="C205" s="777" t="s">
        <v>745</v>
      </c>
      <c r="D205" s="821"/>
      <c r="E205" s="773" t="s">
        <v>698</v>
      </c>
      <c r="F205" s="773" t="s">
        <v>744</v>
      </c>
      <c r="G205" s="773" t="s">
        <v>158</v>
      </c>
      <c r="H205" s="774"/>
      <c r="I205" s="775" t="str">
        <f>IF(ISERROR($V205),"",OFFSET('Smelter Look-up'!$H$4,$V205-4,0))</f>
      </c>
      <c r="J205" s="775" t="str">
        <f>IF(ISERROR($V205),"",OFFSET('Smelter Look-up'!$I$4,$V205-4,0))</f>
      </c>
      <c r="K205" s="815"/>
      <c r="L205" s="815"/>
      <c r="M205" s="815"/>
      <c r="N205" s="815"/>
      <c r="O205" s="815" t="s">
        <v>746</v>
      </c>
      <c r="P205" s="776"/>
      <c r="Q205" s="816"/>
      <c r="R205" s="773" t="str">
        <f>IF(ISERROR($V205),"",OFFSET('Smelter Look-up'!$C$4,$V205-4,0)&amp;"")</f>
      </c>
      <c r="S205" s="772" t="str">
        <f t="shared" si="29"/>
      </c>
      <c r="T205" s="772" t="str">
        <f>IF(B205="","",IF(ISERROR(MATCH($J205,SorP!$B$1:$B$6226,0)),"",INDIRECT("'SorP'!$A$"&amp;MATCH($S205&amp;$J205,SorP!C:C,0))))</f>
      </c>
      <c r="U205" s="792"/>
      <c r="V205" s="817" t="e">
        <f>IF(C205="",NA(),IF(OR(C205="Smelter not listed",C205="Smelter not yet identified"),MATCH($B205&amp;$D205,'Smelter Look-up'!$J:$J,0),MATCH($B205&amp;$C205,'Smelter Look-up'!$J:$J,0)))</f>
        <v>#N/A</v>
      </c>
      <c r="X205" s="818">
        <f t="shared" si="30"/>
        <v>0</v>
      </c>
      <c r="AB205" s="819" t="str">
        <f t="shared" si="31"/>
      </c>
    </row>
    <row r="206" ht="20" s="818" customFormat="1">
      <c r="A206" s="772" t="s">
        <v>747</v>
      </c>
      <c r="B206" s="773" t="s">
        <v>149</v>
      </c>
      <c r="C206" s="777" t="s">
        <v>748</v>
      </c>
      <c r="D206" s="821"/>
      <c r="E206" s="773" t="s">
        <v>698</v>
      </c>
      <c r="F206" s="773" t="s">
        <v>747</v>
      </c>
      <c r="G206" s="773" t="s">
        <v>158</v>
      </c>
      <c r="H206" s="774"/>
      <c r="I206" s="775" t="str">
        <f>IF(ISERROR($V206),"",OFFSET('Smelter Look-up'!$H$4,$V206-4,0))</f>
      </c>
      <c r="J206" s="775" t="str">
        <f>IF(ISERROR($V206),"",OFFSET('Smelter Look-up'!$I$4,$V206-4,0))</f>
      </c>
      <c r="K206" s="815"/>
      <c r="L206" s="815"/>
      <c r="M206" s="815"/>
      <c r="N206" s="815"/>
      <c r="O206" s="815" t="s">
        <v>749</v>
      </c>
      <c r="P206" s="776"/>
      <c r="Q206" s="816"/>
      <c r="R206" s="773" t="str">
        <f>IF(ISERROR($V206),"",OFFSET('Smelter Look-up'!$C$4,$V206-4,0)&amp;"")</f>
      </c>
      <c r="S206" s="772" t="str">
        <f t="shared" si="29"/>
      </c>
      <c r="T206" s="772" t="str">
        <f>IF(B206="","",IF(ISERROR(MATCH($J206,SorP!$B$1:$B$6226,0)),"",INDIRECT("'SorP'!$A$"&amp;MATCH($S206&amp;$J206,SorP!C:C,0))))</f>
      </c>
      <c r="U206" s="792"/>
      <c r="V206" s="817" t="e">
        <f>IF(C206="",NA(),IF(OR(C206="Smelter not listed",C206="Smelter not yet identified"),MATCH($B206&amp;$D206,'Smelter Look-up'!$J:$J,0),MATCH($B206&amp;$C206,'Smelter Look-up'!$J:$J,0)))</f>
        <v>#N/A</v>
      </c>
      <c r="X206" s="818">
        <f t="shared" si="30"/>
        <v>0</v>
      </c>
      <c r="AB206" s="819" t="str">
        <f t="shared" si="31"/>
      </c>
    </row>
    <row r="207" ht="20" s="818" customFormat="1">
      <c r="A207" s="772" t="s">
        <v>750</v>
      </c>
      <c r="B207" s="773" t="s">
        <v>149</v>
      </c>
      <c r="C207" s="777" t="s">
        <v>751</v>
      </c>
      <c r="D207" s="821"/>
      <c r="E207" s="773" t="s">
        <v>698</v>
      </c>
      <c r="F207" s="773" t="s">
        <v>750</v>
      </c>
      <c r="G207" s="773" t="s">
        <v>158</v>
      </c>
      <c r="H207" s="774"/>
      <c r="I207" s="775" t="str">
        <f>IF(ISERROR($V207),"",OFFSET('Smelter Look-up'!$H$4,$V207-4,0))</f>
      </c>
      <c r="J207" s="775" t="str">
        <f>IF(ISERROR($V207),"",OFFSET('Smelter Look-up'!$I$4,$V207-4,0))</f>
      </c>
      <c r="K207" s="815"/>
      <c r="L207" s="815"/>
      <c r="M207" s="815"/>
      <c r="N207" s="815"/>
      <c r="O207" s="815" t="s">
        <v>752</v>
      </c>
      <c r="P207" s="776"/>
      <c r="Q207" s="816"/>
      <c r="R207" s="773" t="str">
        <f>IF(ISERROR($V207),"",OFFSET('Smelter Look-up'!$C$4,$V207-4,0)&amp;"")</f>
      </c>
      <c r="S207" s="772" t="str">
        <f t="shared" si="29"/>
      </c>
      <c r="T207" s="772" t="str">
        <f>IF(B207="","",IF(ISERROR(MATCH($J207,SorP!$B$1:$B$6226,0)),"",INDIRECT("'SorP'!$A$"&amp;MATCH($S207&amp;$J207,SorP!C:C,0))))</f>
      </c>
      <c r="U207" s="792"/>
      <c r="V207" s="817" t="e">
        <f>IF(C207="",NA(),IF(OR(C207="Smelter not listed",C207="Smelter not yet identified"),MATCH($B207&amp;$D207,'Smelter Look-up'!$J:$J,0),MATCH($B207&amp;$C207,'Smelter Look-up'!$J:$J,0)))</f>
        <v>#N/A</v>
      </c>
      <c r="X207" s="818">
        <f t="shared" si="30"/>
        <v>0</v>
      </c>
      <c r="AB207" s="819" t="str">
        <f t="shared" si="31"/>
      </c>
    </row>
    <row r="208" ht="20" s="818" customFormat="1">
      <c r="A208" s="772" t="s">
        <v>753</v>
      </c>
      <c r="B208" s="773" t="s">
        <v>149</v>
      </c>
      <c r="C208" s="777" t="s">
        <v>754</v>
      </c>
      <c r="D208" s="821"/>
      <c r="E208" s="773" t="s">
        <v>698</v>
      </c>
      <c r="F208" s="773" t="s">
        <v>753</v>
      </c>
      <c r="G208" s="773" t="s">
        <v>158</v>
      </c>
      <c r="H208" s="774"/>
      <c r="I208" s="775" t="str">
        <f>IF(ISERROR($V208),"",OFFSET('Smelter Look-up'!$H$4,$V208-4,0))</f>
      </c>
      <c r="J208" s="775" t="str">
        <f>IF(ISERROR($V208),"",OFFSET('Smelter Look-up'!$I$4,$V208-4,0))</f>
      </c>
      <c r="K208" s="815"/>
      <c r="L208" s="815"/>
      <c r="M208" s="815"/>
      <c r="N208" s="815"/>
      <c r="O208" s="815" t="s">
        <v>755</v>
      </c>
      <c r="P208" s="776"/>
      <c r="Q208" s="816"/>
      <c r="R208" s="773" t="str">
        <f>IF(ISERROR($V208),"",OFFSET('Smelter Look-up'!$C$4,$V208-4,0)&amp;"")</f>
      </c>
      <c r="S208" s="772" t="str">
        <f t="shared" si="29"/>
      </c>
      <c r="T208" s="772" t="str">
        <f>IF(B208="","",IF(ISERROR(MATCH($J208,SorP!$B$1:$B$6226,0)),"",INDIRECT("'SorP'!$A$"&amp;MATCH($S208&amp;$J208,SorP!C:C,0))))</f>
      </c>
      <c r="U208" s="792"/>
      <c r="V208" s="817" t="e">
        <f>IF(C208="",NA(),IF(OR(C208="Smelter not listed",C208="Smelter not yet identified"),MATCH($B208&amp;$D208,'Smelter Look-up'!$J:$J,0),MATCH($B208&amp;$C208,'Smelter Look-up'!$J:$J,0)))</f>
        <v>#N/A</v>
      </c>
      <c r="X208" s="818">
        <f t="shared" si="30"/>
        <v>0</v>
      </c>
      <c r="AB208" s="819" t="str">
        <f t="shared" si="31"/>
      </c>
    </row>
    <row r="209" ht="20" s="818" customFormat="1">
      <c r="A209" s="772" t="s">
        <v>756</v>
      </c>
      <c r="B209" s="773" t="s">
        <v>149</v>
      </c>
      <c r="C209" s="777" t="s">
        <v>757</v>
      </c>
      <c r="D209" s="821"/>
      <c r="E209" s="773" t="s">
        <v>698</v>
      </c>
      <c r="F209" s="773" t="s">
        <v>756</v>
      </c>
      <c r="G209" s="773" t="s">
        <v>158</v>
      </c>
      <c r="H209" s="774"/>
      <c r="I209" s="775" t="str">
        <f>IF(ISERROR($V209),"",OFFSET('Smelter Look-up'!$H$4,$V209-4,0))</f>
      </c>
      <c r="J209" s="775" t="str">
        <f>IF(ISERROR($V209),"",OFFSET('Smelter Look-up'!$I$4,$V209-4,0))</f>
      </c>
      <c r="K209" s="815"/>
      <c r="L209" s="815"/>
      <c r="M209" s="815"/>
      <c r="N209" s="815"/>
      <c r="O209" s="815" t="s">
        <v>758</v>
      </c>
      <c r="P209" s="776"/>
      <c r="Q209" s="816"/>
      <c r="R209" s="773" t="str">
        <f>IF(ISERROR($V209),"",OFFSET('Smelter Look-up'!$C$4,$V209-4,0)&amp;"")</f>
      </c>
      <c r="S209" s="772" t="str">
        <f t="shared" si="29"/>
      </c>
      <c r="T209" s="772" t="str">
        <f>IF(B209="","",IF(ISERROR(MATCH($J209,SorP!$B$1:$B$6226,0)),"",INDIRECT("'SorP'!$A$"&amp;MATCH($S209&amp;$J209,SorP!C:C,0))))</f>
      </c>
      <c r="U209" s="792"/>
      <c r="V209" s="817" t="e">
        <f>IF(C209="",NA(),IF(OR(C209="Smelter not listed",C209="Smelter not yet identified"),MATCH($B209&amp;$D209,'Smelter Look-up'!$J:$J,0),MATCH($B209&amp;$C209,'Smelter Look-up'!$J:$J,0)))</f>
        <v>#N/A</v>
      </c>
      <c r="X209" s="818">
        <f t="shared" si="30"/>
        <v>0</v>
      </c>
      <c r="AB209" s="819" t="str">
        <f t="shared" si="31"/>
      </c>
    </row>
    <row r="210" ht="20" s="818" customFormat="1">
      <c r="A210" s="772" t="s">
        <v>759</v>
      </c>
      <c r="B210" s="773" t="s">
        <v>149</v>
      </c>
      <c r="C210" s="777" t="s">
        <v>760</v>
      </c>
      <c r="D210" s="821"/>
      <c r="E210" s="773" t="s">
        <v>761</v>
      </c>
      <c r="F210" s="773" t="s">
        <v>759</v>
      </c>
      <c r="G210" s="773" t="s">
        <v>158</v>
      </c>
      <c r="H210" s="774"/>
      <c r="I210" s="775" t="str">
        <f>IF(ISERROR($V210),"",OFFSET('Smelter Look-up'!$H$4,$V210-4,0))</f>
      </c>
      <c r="J210" s="775" t="str">
        <f>IF(ISERROR($V210),"",OFFSET('Smelter Look-up'!$I$4,$V210-4,0))</f>
      </c>
      <c r="K210" s="815"/>
      <c r="L210" s="815"/>
      <c r="M210" s="815"/>
      <c r="N210" s="815"/>
      <c r="O210" s="815" t="s">
        <v>762</v>
      </c>
      <c r="P210" s="776"/>
      <c r="Q210" s="816"/>
      <c r="R210" s="773" t="str">
        <f>IF(ISERROR($V210),"",OFFSET('Smelter Look-up'!$C$4,$V210-4,0)&amp;"")</f>
      </c>
      <c r="S210" s="772" t="str">
        <f t="shared" si="29"/>
      </c>
      <c r="T210" s="772" t="str">
        <f>IF(B210="","",IF(ISERROR(MATCH($J210,SorP!$B$1:$B$6226,0)),"",INDIRECT("'SorP'!$A$"&amp;MATCH($S210&amp;$J210,SorP!C:C,0))))</f>
      </c>
      <c r="U210" s="792"/>
      <c r="V210" s="817" t="e">
        <f>IF(C210="",NA(),IF(OR(C210="Smelter not listed",C210="Smelter not yet identified"),MATCH($B210&amp;$D210,'Smelter Look-up'!$J:$J,0),MATCH($B210&amp;$C210,'Smelter Look-up'!$J:$J,0)))</f>
        <v>#N/A</v>
      </c>
      <c r="X210" s="818">
        <f t="shared" si="30"/>
        <v>0</v>
      </c>
      <c r="AB210" s="819" t="str">
        <f t="shared" si="31"/>
      </c>
    </row>
    <row r="211" ht="20" s="818" customFormat="1">
      <c r="A211" s="772" t="s">
        <v>763</v>
      </c>
      <c r="B211" s="773" t="s">
        <v>149</v>
      </c>
      <c r="C211" s="777" t="s">
        <v>764</v>
      </c>
      <c r="D211" s="821"/>
      <c r="E211" s="773" t="s">
        <v>765</v>
      </c>
      <c r="F211" s="773" t="s">
        <v>763</v>
      </c>
      <c r="G211" s="773" t="s">
        <v>158</v>
      </c>
      <c r="H211" s="774"/>
      <c r="I211" s="775" t="str">
        <f>IF(ISERROR($V211),"",OFFSET('Smelter Look-up'!$H$4,$V211-4,0))</f>
      </c>
      <c r="J211" s="775" t="str">
        <f>IF(ISERROR($V211),"",OFFSET('Smelter Look-up'!$I$4,$V211-4,0))</f>
      </c>
      <c r="K211" s="815"/>
      <c r="L211" s="815"/>
      <c r="M211" s="815"/>
      <c r="N211" s="815"/>
      <c r="O211" s="815" t="s">
        <v>766</v>
      </c>
      <c r="P211" s="776"/>
      <c r="Q211" s="816"/>
      <c r="R211" s="773" t="str">
        <f>IF(ISERROR($V211),"",OFFSET('Smelter Look-up'!$C$4,$V211-4,0)&amp;"")</f>
      </c>
      <c r="S211" s="772" t="str">
        <f t="shared" si="29"/>
      </c>
      <c r="T211" s="772" t="str">
        <f>IF(B211="","",IF(ISERROR(MATCH($J211,SorP!$B$1:$B$6226,0)),"",INDIRECT("'SorP'!$A$"&amp;MATCH($S211&amp;$J211,SorP!C:C,0))))</f>
      </c>
      <c r="U211" s="792"/>
      <c r="V211" s="817" t="e">
        <f>IF(C211="",NA(),IF(OR(C211="Smelter not listed",C211="Smelter not yet identified"),MATCH($B211&amp;$D211,'Smelter Look-up'!$J:$J,0),MATCH($B211&amp;$C211,'Smelter Look-up'!$J:$J,0)))</f>
        <v>#N/A</v>
      </c>
      <c r="X211" s="818">
        <f t="shared" si="30"/>
        <v>0</v>
      </c>
      <c r="AB211" s="819" t="str">
        <f t="shared" si="31"/>
      </c>
    </row>
    <row r="212" ht="20" s="818" customFormat="1">
      <c r="A212" s="772" t="s">
        <v>767</v>
      </c>
      <c r="B212" s="773" t="s">
        <v>149</v>
      </c>
      <c r="C212" s="777" t="s">
        <v>343</v>
      </c>
      <c r="D212" s="821"/>
      <c r="E212" s="773" t="s">
        <v>239</v>
      </c>
      <c r="F212" s="773" t="s">
        <v>767</v>
      </c>
      <c r="G212" s="773" t="s">
        <v>158</v>
      </c>
      <c r="H212" s="774"/>
      <c r="I212" s="775" t="str">
        <f>IF(ISERROR($V212),"",OFFSET('Smelter Look-up'!$H$4,$V212-4,0))</f>
      </c>
      <c r="J212" s="775" t="str">
        <f>IF(ISERROR($V212),"",OFFSET('Smelter Look-up'!$I$4,$V212-4,0))</f>
      </c>
      <c r="K212" s="815"/>
      <c r="L212" s="815"/>
      <c r="M212" s="815"/>
      <c r="N212" s="815"/>
      <c r="O212" s="815" t="s">
        <v>768</v>
      </c>
      <c r="P212" s="776"/>
      <c r="Q212" s="816"/>
      <c r="R212" s="773" t="str">
        <f>IF(ISERROR($V212),"",OFFSET('Smelter Look-up'!$C$4,$V212-4,0)&amp;"")</f>
      </c>
      <c r="S212" s="772" t="str">
        <f t="shared" si="29"/>
      </c>
      <c r="T212" s="772" t="str">
        <f>IF(B212="","",IF(ISERROR(MATCH($J212,SorP!$B$1:$B$6226,0)),"",INDIRECT("'SorP'!$A$"&amp;MATCH($S212&amp;$J212,SorP!C:C,0))))</f>
      </c>
      <c r="U212" s="792"/>
      <c r="V212" s="817" t="e">
        <f>IF(C212="",NA(),IF(OR(C212="Smelter not listed",C212="Smelter not yet identified"),MATCH($B212&amp;$D212,'Smelter Look-up'!$J:$J,0),MATCH($B212&amp;$C212,'Smelter Look-up'!$J:$J,0)))</f>
        <v>#N/A</v>
      </c>
      <c r="X212" s="818">
        <f t="shared" si="30"/>
        <v>0</v>
      </c>
      <c r="AB212" s="819" t="str">
        <f t="shared" si="31"/>
      </c>
    </row>
    <row r="213" ht="20" s="818" customFormat="1">
      <c r="A213" s="772" t="s">
        <v>769</v>
      </c>
      <c r="B213" s="773" t="s">
        <v>149</v>
      </c>
      <c r="C213" s="777" t="s">
        <v>770</v>
      </c>
      <c r="D213" s="821"/>
      <c r="E213" s="773" t="s">
        <v>250</v>
      </c>
      <c r="F213" s="773" t="s">
        <v>769</v>
      </c>
      <c r="G213" s="773" t="s">
        <v>158</v>
      </c>
      <c r="H213" s="774"/>
      <c r="I213" s="775" t="str">
        <f>IF(ISERROR($V213),"",OFFSET('Smelter Look-up'!$H$4,$V213-4,0))</f>
      </c>
      <c r="J213" s="775" t="str">
        <f>IF(ISERROR($V213),"",OFFSET('Smelter Look-up'!$I$4,$V213-4,0))</f>
      </c>
      <c r="K213" s="815"/>
      <c r="L213" s="815"/>
      <c r="M213" s="815"/>
      <c r="N213" s="815"/>
      <c r="O213" s="815" t="s">
        <v>771</v>
      </c>
      <c r="P213" s="776"/>
      <c r="Q213" s="816"/>
      <c r="R213" s="773" t="str">
        <f>IF(ISERROR($V213),"",OFFSET('Smelter Look-up'!$C$4,$V213-4,0)&amp;"")</f>
      </c>
      <c r="S213" s="772" t="str">
        <f t="shared" si="29"/>
      </c>
      <c r="T213" s="772" t="str">
        <f>IF(B213="","",IF(ISERROR(MATCH($J213,SorP!$B$1:$B$6226,0)),"",INDIRECT("'SorP'!$A$"&amp;MATCH($S213&amp;$J213,SorP!C:C,0))))</f>
      </c>
      <c r="U213" s="792"/>
      <c r="V213" s="817" t="e">
        <f>IF(C213="",NA(),IF(OR(C213="Smelter not listed",C213="Smelter not yet identified"),MATCH($B213&amp;$D213,'Smelter Look-up'!$J:$J,0),MATCH($B213&amp;$C213,'Smelter Look-up'!$J:$J,0)))</f>
        <v>#N/A</v>
      </c>
      <c r="X213" s="818">
        <f t="shared" si="30"/>
        <v>0</v>
      </c>
      <c r="AB213" s="819" t="str">
        <f t="shared" si="31"/>
      </c>
    </row>
    <row r="214" ht="20" s="818" customFormat="1">
      <c r="A214" s="772" t="s">
        <v>772</v>
      </c>
      <c r="B214" s="773" t="s">
        <v>149</v>
      </c>
      <c r="C214" s="777" t="s">
        <v>773</v>
      </c>
      <c r="D214" s="821"/>
      <c r="E214" s="773" t="s">
        <v>774</v>
      </c>
      <c r="F214" s="773" t="s">
        <v>772</v>
      </c>
      <c r="G214" s="773" t="s">
        <v>158</v>
      </c>
      <c r="H214" s="774"/>
      <c r="I214" s="775" t="str">
        <f>IF(ISERROR($V214),"",OFFSET('Smelter Look-up'!$H$4,$V214-4,0))</f>
      </c>
      <c r="J214" s="775" t="str">
        <f>IF(ISERROR($V214),"",OFFSET('Smelter Look-up'!$I$4,$V214-4,0))</f>
      </c>
      <c r="K214" s="815"/>
      <c r="L214" s="815"/>
      <c r="M214" s="815"/>
      <c r="N214" s="815"/>
      <c r="O214" s="815" t="s">
        <v>775</v>
      </c>
      <c r="P214" s="776"/>
      <c r="Q214" s="816"/>
      <c r="R214" s="773" t="str">
        <f>IF(ISERROR($V214),"",OFFSET('Smelter Look-up'!$C$4,$V214-4,0)&amp;"")</f>
      </c>
      <c r="S214" s="772" t="str">
        <f t="shared" si="29"/>
      </c>
      <c r="T214" s="772" t="str">
        <f>IF(B214="","",IF(ISERROR(MATCH($J214,SorP!$B$1:$B$6226,0)),"",INDIRECT("'SorP'!$A$"&amp;MATCH($S214&amp;$J214,SorP!C:C,0))))</f>
      </c>
      <c r="U214" s="792"/>
      <c r="V214" s="817" t="e">
        <f>IF(C214="",NA(),IF(OR(C214="Smelter not listed",C214="Smelter not yet identified"),MATCH($B214&amp;$D214,'Smelter Look-up'!$J:$J,0),MATCH($B214&amp;$C214,'Smelter Look-up'!$J:$J,0)))</f>
        <v>#N/A</v>
      </c>
      <c r="X214" s="818">
        <f t="shared" si="30"/>
        <v>0</v>
      </c>
      <c r="AB214" s="819" t="str">
        <f t="shared" si="31"/>
      </c>
    </row>
    <row r="215" ht="20" s="818" customFormat="1">
      <c r="A215" s="772" t="s">
        <v>776</v>
      </c>
      <c r="B215" s="773" t="s">
        <v>149</v>
      </c>
      <c r="C215" s="777" t="s">
        <v>777</v>
      </c>
      <c r="D215" s="821"/>
      <c r="E215" s="773" t="s">
        <v>250</v>
      </c>
      <c r="F215" s="773" t="s">
        <v>776</v>
      </c>
      <c r="G215" s="773" t="s">
        <v>158</v>
      </c>
      <c r="H215" s="774"/>
      <c r="I215" s="775" t="str">
        <f>IF(ISERROR($V215),"",OFFSET('Smelter Look-up'!$H$4,$V215-4,0))</f>
      </c>
      <c r="J215" s="775" t="str">
        <f>IF(ISERROR($V215),"",OFFSET('Smelter Look-up'!$I$4,$V215-4,0))</f>
      </c>
      <c r="K215" s="815"/>
      <c r="L215" s="815"/>
      <c r="M215" s="815"/>
      <c r="N215" s="815"/>
      <c r="O215" s="815" t="s">
        <v>778</v>
      </c>
      <c r="P215" s="776"/>
      <c r="Q215" s="816"/>
      <c r="R215" s="773" t="str">
        <f>IF(ISERROR($V215),"",OFFSET('Smelter Look-up'!$C$4,$V215-4,0)&amp;"")</f>
      </c>
      <c r="S215" s="772" t="str">
        <f t="shared" si="29"/>
      </c>
      <c r="T215" s="772" t="str">
        <f>IF(B215="","",IF(ISERROR(MATCH($J215,SorP!$B$1:$B$6226,0)),"",INDIRECT("'SorP'!$A$"&amp;MATCH($S215&amp;$J215,SorP!C:C,0))))</f>
      </c>
      <c r="U215" s="792"/>
      <c r="V215" s="817" t="e">
        <f>IF(C215="",NA(),IF(OR(C215="Smelter not listed",C215="Smelter not yet identified"),MATCH($B215&amp;$D215,'Smelter Look-up'!$J:$J,0),MATCH($B215&amp;$C215,'Smelter Look-up'!$J:$J,0)))</f>
        <v>#N/A</v>
      </c>
      <c r="X215" s="818">
        <f t="shared" si="30"/>
        <v>0</v>
      </c>
      <c r="AB215" s="819" t="str">
        <f t="shared" si="31"/>
      </c>
    </row>
    <row r="216" ht="20" s="818" customFormat="1">
      <c r="A216" s="772" t="s">
        <v>779</v>
      </c>
      <c r="B216" s="773" t="s">
        <v>149</v>
      </c>
      <c r="C216" s="777" t="s">
        <v>780</v>
      </c>
      <c r="D216" s="821"/>
      <c r="E216" s="773" t="s">
        <v>781</v>
      </c>
      <c r="F216" s="773" t="s">
        <v>779</v>
      </c>
      <c r="G216" s="773" t="s">
        <v>158</v>
      </c>
      <c r="H216" s="774"/>
      <c r="I216" s="775" t="str">
        <f>IF(ISERROR($V216),"",OFFSET('Smelter Look-up'!$H$4,$V216-4,0))</f>
      </c>
      <c r="J216" s="775" t="str">
        <f>IF(ISERROR($V216),"",OFFSET('Smelter Look-up'!$I$4,$V216-4,0))</f>
      </c>
      <c r="K216" s="815"/>
      <c r="L216" s="815"/>
      <c r="M216" s="815"/>
      <c r="N216" s="815"/>
      <c r="O216" s="815" t="s">
        <v>782</v>
      </c>
      <c r="P216" s="776"/>
      <c r="Q216" s="816"/>
      <c r="R216" s="773" t="str">
        <f>IF(ISERROR($V216),"",OFFSET('Smelter Look-up'!$C$4,$V216-4,0)&amp;"")</f>
      </c>
      <c r="S216" s="772" t="str">
        <f t="shared" si="29"/>
      </c>
      <c r="T216" s="772" t="str">
        <f>IF(B216="","",IF(ISERROR(MATCH($J216,SorP!$B$1:$B$6226,0)),"",INDIRECT("'SorP'!$A$"&amp;MATCH($S216&amp;$J216,SorP!C:C,0))))</f>
      </c>
      <c r="U216" s="792"/>
      <c r="V216" s="817" t="e">
        <f>IF(C216="",NA(),IF(OR(C216="Smelter not listed",C216="Smelter not yet identified"),MATCH($B216&amp;$D216,'Smelter Look-up'!$J:$J,0),MATCH($B216&amp;$C216,'Smelter Look-up'!$J:$J,0)))</f>
        <v>#N/A</v>
      </c>
      <c r="X216" s="818">
        <f t="shared" si="30"/>
        <v>0</v>
      </c>
      <c r="AB216" s="819" t="str">
        <f t="shared" si="31"/>
      </c>
    </row>
    <row r="217" ht="20" s="818" customFormat="1">
      <c r="A217" s="772" t="s">
        <v>783</v>
      </c>
      <c r="B217" s="773" t="s">
        <v>149</v>
      </c>
      <c r="C217" s="777" t="s">
        <v>784</v>
      </c>
      <c r="D217" s="821"/>
      <c r="E217" s="773" t="s">
        <v>329</v>
      </c>
      <c r="F217" s="773" t="s">
        <v>783</v>
      </c>
      <c r="G217" s="773" t="s">
        <v>158</v>
      </c>
      <c r="H217" s="774"/>
      <c r="I217" s="775" t="str">
        <f>IF(ISERROR($V217),"",OFFSET('Smelter Look-up'!$H$4,$V217-4,0))</f>
      </c>
      <c r="J217" s="775" t="str">
        <f>IF(ISERROR($V217),"",OFFSET('Smelter Look-up'!$I$4,$V217-4,0))</f>
      </c>
      <c r="K217" s="815"/>
      <c r="L217" s="815"/>
      <c r="M217" s="815"/>
      <c r="N217" s="815"/>
      <c r="O217" s="815" t="s">
        <v>785</v>
      </c>
      <c r="P217" s="776"/>
      <c r="Q217" s="816"/>
      <c r="R217" s="773" t="str">
        <f>IF(ISERROR($V217),"",OFFSET('Smelter Look-up'!$C$4,$V217-4,0)&amp;"")</f>
      </c>
      <c r="S217" s="772" t="str">
        <f t="shared" si="29"/>
      </c>
      <c r="T217" s="772" t="str">
        <f>IF(B217="","",IF(ISERROR(MATCH($J217,SorP!$B$1:$B$6226,0)),"",INDIRECT("'SorP'!$A$"&amp;MATCH($S217&amp;$J217,SorP!C:C,0))))</f>
      </c>
      <c r="U217" s="792"/>
      <c r="V217" s="817" t="e">
        <f>IF(C217="",NA(),IF(OR(C217="Smelter not listed",C217="Smelter not yet identified"),MATCH($B217&amp;$D217,'Smelter Look-up'!$J:$J,0),MATCH($B217&amp;$C217,'Smelter Look-up'!$J:$J,0)))</f>
        <v>#N/A</v>
      </c>
      <c r="X217" s="818">
        <f t="shared" si="30"/>
        <v>0</v>
      </c>
      <c r="AB217" s="819" t="str">
        <f t="shared" si="31"/>
      </c>
    </row>
    <row r="218" ht="20" s="818" customFormat="1">
      <c r="A218" s="772" t="s">
        <v>786</v>
      </c>
      <c r="B218" s="773" t="s">
        <v>149</v>
      </c>
      <c r="C218" s="777" t="s">
        <v>787</v>
      </c>
      <c r="D218" s="821"/>
      <c r="E218" s="773" t="s">
        <v>325</v>
      </c>
      <c r="F218" s="773" t="s">
        <v>786</v>
      </c>
      <c r="G218" s="773" t="s">
        <v>158</v>
      </c>
      <c r="H218" s="774"/>
      <c r="I218" s="775" t="str">
        <f>IF(ISERROR($V218),"",OFFSET('Smelter Look-up'!$H$4,$V218-4,0))</f>
      </c>
      <c r="J218" s="775" t="str">
        <f>IF(ISERROR($V218),"",OFFSET('Smelter Look-up'!$I$4,$V218-4,0))</f>
      </c>
      <c r="K218" s="815"/>
      <c r="L218" s="815"/>
      <c r="M218" s="815"/>
      <c r="N218" s="815"/>
      <c r="O218" s="815" t="s">
        <v>788</v>
      </c>
      <c r="P218" s="776"/>
      <c r="Q218" s="816"/>
      <c r="R218" s="773" t="str">
        <f>IF(ISERROR($V218),"",OFFSET('Smelter Look-up'!$C$4,$V218-4,0)&amp;"")</f>
      </c>
      <c r="S218" s="772" t="str">
        <f t="shared" si="29"/>
      </c>
      <c r="T218" s="772" t="str">
        <f>IF(B218="","",IF(ISERROR(MATCH($J218,SorP!$B$1:$B$6226,0)),"",INDIRECT("'SorP'!$A$"&amp;MATCH($S218&amp;$J218,SorP!C:C,0))))</f>
      </c>
      <c r="U218" s="792"/>
      <c r="V218" s="817" t="e">
        <f>IF(C218="",NA(),IF(OR(C218="Smelter not listed",C218="Smelter not yet identified"),MATCH($B218&amp;$D218,'Smelter Look-up'!$J:$J,0),MATCH($B218&amp;$C218,'Smelter Look-up'!$J:$J,0)))</f>
        <v>#N/A</v>
      </c>
      <c r="X218" s="818">
        <f t="shared" si="30"/>
        <v>0</v>
      </c>
      <c r="AB218" s="819" t="str">
        <f t="shared" si="31"/>
      </c>
    </row>
    <row r="219" ht="20" s="818" customFormat="1">
      <c r="A219" s="772" t="s">
        <v>789</v>
      </c>
      <c r="B219" s="773" t="s">
        <v>149</v>
      </c>
      <c r="C219" s="777" t="s">
        <v>790</v>
      </c>
      <c r="D219" s="821"/>
      <c r="E219" s="773" t="s">
        <v>253</v>
      </c>
      <c r="F219" s="773" t="s">
        <v>789</v>
      </c>
      <c r="G219" s="773" t="s">
        <v>158</v>
      </c>
      <c r="H219" s="774"/>
      <c r="I219" s="775" t="str">
        <f>IF(ISERROR($V219),"",OFFSET('Smelter Look-up'!$H$4,$V219-4,0))</f>
      </c>
      <c r="J219" s="775" t="str">
        <f>IF(ISERROR($V219),"",OFFSET('Smelter Look-up'!$I$4,$V219-4,0))</f>
      </c>
      <c r="K219" s="815"/>
      <c r="L219" s="815"/>
      <c r="M219" s="815"/>
      <c r="N219" s="815"/>
      <c r="O219" s="815" t="s">
        <v>791</v>
      </c>
      <c r="P219" s="776"/>
      <c r="Q219" s="816"/>
      <c r="R219" s="773" t="str">
        <f>IF(ISERROR($V219),"",OFFSET('Smelter Look-up'!$C$4,$V219-4,0)&amp;"")</f>
      </c>
      <c r="S219" s="772" t="str">
        <f t="shared" si="29"/>
      </c>
      <c r="T219" s="772" t="str">
        <f>IF(B219="","",IF(ISERROR(MATCH($J219,SorP!$B$1:$B$6226,0)),"",INDIRECT("'SorP'!$A$"&amp;MATCH($S219&amp;$J219,SorP!C:C,0))))</f>
      </c>
      <c r="U219" s="792"/>
      <c r="V219" s="817" t="e">
        <f>IF(C219="",NA(),IF(OR(C219="Smelter not listed",C219="Smelter not yet identified"),MATCH($B219&amp;$D219,'Smelter Look-up'!$J:$J,0),MATCH($B219&amp;$C219,'Smelter Look-up'!$J:$J,0)))</f>
        <v>#N/A</v>
      </c>
      <c r="X219" s="818">
        <f t="shared" si="30"/>
        <v>0</v>
      </c>
      <c r="AB219" s="819" t="str">
        <f t="shared" si="31"/>
      </c>
    </row>
    <row r="220" ht="20" s="818" customFormat="1">
      <c r="A220" s="772" t="s">
        <v>792</v>
      </c>
      <c r="B220" s="773" t="s">
        <v>149</v>
      </c>
      <c r="C220" s="777" t="s">
        <v>793</v>
      </c>
      <c r="D220" s="821"/>
      <c r="E220" s="773" t="s">
        <v>253</v>
      </c>
      <c r="F220" s="773" t="s">
        <v>792</v>
      </c>
      <c r="G220" s="773" t="s">
        <v>158</v>
      </c>
      <c r="H220" s="774"/>
      <c r="I220" s="775" t="str">
        <f>IF(ISERROR($V220),"",OFFSET('Smelter Look-up'!$H$4,$V220-4,0))</f>
      </c>
      <c r="J220" s="775" t="str">
        <f>IF(ISERROR($V220),"",OFFSET('Smelter Look-up'!$I$4,$V220-4,0))</f>
      </c>
      <c r="K220" s="815"/>
      <c r="L220" s="815"/>
      <c r="M220" s="815"/>
      <c r="N220" s="815"/>
      <c r="O220" s="815" t="s">
        <v>794</v>
      </c>
      <c r="P220" s="776"/>
      <c r="Q220" s="816"/>
      <c r="R220" s="773" t="str">
        <f>IF(ISERROR($V220),"",OFFSET('Smelter Look-up'!$C$4,$V220-4,0)&amp;"")</f>
      </c>
      <c r="S220" s="772" t="str">
        <f t="shared" si="29"/>
      </c>
      <c r="T220" s="772" t="str">
        <f>IF(B220="","",IF(ISERROR(MATCH($J220,SorP!$B$1:$B$6226,0)),"",INDIRECT("'SorP'!$A$"&amp;MATCH($S220&amp;$J220,SorP!C:C,0))))</f>
      </c>
      <c r="U220" s="792"/>
      <c r="V220" s="817" t="e">
        <f>IF(C220="",NA(),IF(OR(C220="Smelter not listed",C220="Smelter not yet identified"),MATCH($B220&amp;$D220,'Smelter Look-up'!$J:$J,0),MATCH($B220&amp;$C220,'Smelter Look-up'!$J:$J,0)))</f>
        <v>#N/A</v>
      </c>
      <c r="X220" s="818">
        <f t="shared" si="30"/>
        <v>0</v>
      </c>
      <c r="AB220" s="819" t="str">
        <f t="shared" si="31"/>
      </c>
    </row>
    <row r="221" ht="20" s="818" customFormat="1">
      <c r="A221" s="772" t="s">
        <v>795</v>
      </c>
      <c r="B221" s="773" t="s">
        <v>149</v>
      </c>
      <c r="C221" s="777" t="s">
        <v>796</v>
      </c>
      <c r="D221" s="821"/>
      <c r="E221" s="773" t="s">
        <v>253</v>
      </c>
      <c r="F221" s="773" t="s">
        <v>795</v>
      </c>
      <c r="G221" s="773" t="s">
        <v>158</v>
      </c>
      <c r="H221" s="774"/>
      <c r="I221" s="775" t="str">
        <f>IF(ISERROR($V221),"",OFFSET('Smelter Look-up'!$H$4,$V221-4,0))</f>
      </c>
      <c r="J221" s="775" t="str">
        <f>IF(ISERROR($V221),"",OFFSET('Smelter Look-up'!$I$4,$V221-4,0))</f>
      </c>
      <c r="K221" s="815"/>
      <c r="L221" s="815"/>
      <c r="M221" s="815"/>
      <c r="N221" s="815"/>
      <c r="O221" s="815" t="s">
        <v>797</v>
      </c>
      <c r="P221" s="776"/>
      <c r="Q221" s="816"/>
      <c r="R221" s="773" t="str">
        <f>IF(ISERROR($V221),"",OFFSET('Smelter Look-up'!$C$4,$V221-4,0)&amp;"")</f>
      </c>
      <c r="S221" s="772" t="str">
        <f t="shared" si="29"/>
      </c>
      <c r="T221" s="772" t="str">
        <f>IF(B221="","",IF(ISERROR(MATCH($J221,SorP!$B$1:$B$6226,0)),"",INDIRECT("'SorP'!$A$"&amp;MATCH($S221&amp;$J221,SorP!C:C,0))))</f>
      </c>
      <c r="U221" s="792"/>
      <c r="V221" s="817" t="e">
        <f>IF(C221="",NA(),IF(OR(C221="Smelter not listed",C221="Smelter not yet identified"),MATCH($B221&amp;$D221,'Smelter Look-up'!$J:$J,0),MATCH($B221&amp;$C221,'Smelter Look-up'!$J:$J,0)))</f>
        <v>#N/A</v>
      </c>
      <c r="X221" s="818">
        <f t="shared" si="30"/>
        <v>0</v>
      </c>
      <c r="AB221" s="819" t="str">
        <f t="shared" si="31"/>
      </c>
    </row>
    <row r="222" ht="20" s="818" customFormat="1">
      <c r="A222" s="772" t="s">
        <v>798</v>
      </c>
      <c r="B222" s="773" t="s">
        <v>149</v>
      </c>
      <c r="C222" s="777" t="s">
        <v>799</v>
      </c>
      <c r="D222" s="821"/>
      <c r="E222" s="773" t="s">
        <v>253</v>
      </c>
      <c r="F222" s="773" t="s">
        <v>798</v>
      </c>
      <c r="G222" s="773" t="s">
        <v>158</v>
      </c>
      <c r="H222" s="774"/>
      <c r="I222" s="775" t="str">
        <f>IF(ISERROR($V222),"",OFFSET('Smelter Look-up'!$H$4,$V222-4,0))</f>
      </c>
      <c r="J222" s="775" t="str">
        <f>IF(ISERROR($V222),"",OFFSET('Smelter Look-up'!$I$4,$V222-4,0))</f>
      </c>
      <c r="K222" s="815"/>
      <c r="L222" s="815"/>
      <c r="M222" s="815"/>
      <c r="N222" s="815"/>
      <c r="O222" s="815" t="s">
        <v>800</v>
      </c>
      <c r="P222" s="776"/>
      <c r="Q222" s="816"/>
      <c r="R222" s="773" t="str">
        <f>IF(ISERROR($V222),"",OFFSET('Smelter Look-up'!$C$4,$V222-4,0)&amp;"")</f>
      </c>
      <c r="S222" s="772" t="str">
        <f t="shared" si="29"/>
      </c>
      <c r="T222" s="772" t="str">
        <f>IF(B222="","",IF(ISERROR(MATCH($J222,SorP!$B$1:$B$6226,0)),"",INDIRECT("'SorP'!$A$"&amp;MATCH($S222&amp;$J222,SorP!C:C,0))))</f>
      </c>
      <c r="U222" s="792"/>
      <c r="V222" s="817" t="e">
        <f>IF(C222="",NA(),IF(OR(C222="Smelter not listed",C222="Smelter not yet identified"),MATCH($B222&amp;$D222,'Smelter Look-up'!$J:$J,0),MATCH($B222&amp;$C222,'Smelter Look-up'!$J:$J,0)))</f>
        <v>#N/A</v>
      </c>
      <c r="X222" s="818">
        <f t="shared" si="30"/>
        <v>0</v>
      </c>
      <c r="AB222" s="819" t="str">
        <f t="shared" si="31"/>
      </c>
    </row>
    <row r="223" ht="20" s="818" customFormat="1">
      <c r="A223" s="772" t="s">
        <v>801</v>
      </c>
      <c r="B223" s="773" t="s">
        <v>149</v>
      </c>
      <c r="C223" s="777" t="s">
        <v>802</v>
      </c>
      <c r="D223" s="821"/>
      <c r="E223" s="773" t="s">
        <v>253</v>
      </c>
      <c r="F223" s="773" t="s">
        <v>801</v>
      </c>
      <c r="G223" s="773" t="s">
        <v>158</v>
      </c>
      <c r="H223" s="774"/>
      <c r="I223" s="775" t="str">
        <f>IF(ISERROR($V223),"",OFFSET('Smelter Look-up'!$H$4,$V223-4,0))</f>
      </c>
      <c r="J223" s="775" t="str">
        <f>IF(ISERROR($V223),"",OFFSET('Smelter Look-up'!$I$4,$V223-4,0))</f>
      </c>
      <c r="K223" s="815"/>
      <c r="L223" s="815"/>
      <c r="M223" s="815"/>
      <c r="N223" s="815"/>
      <c r="O223" s="815" t="s">
        <v>803</v>
      </c>
      <c r="P223" s="776"/>
      <c r="Q223" s="816"/>
      <c r="R223" s="773" t="str">
        <f>IF(ISERROR($V223),"",OFFSET('Smelter Look-up'!$C$4,$V223-4,0)&amp;"")</f>
      </c>
      <c r="S223" s="772" t="str">
        <f t="shared" si="29"/>
      </c>
      <c r="T223" s="772" t="str">
        <f>IF(B223="","",IF(ISERROR(MATCH($J223,SorP!$B$1:$B$6226,0)),"",INDIRECT("'SorP'!$A$"&amp;MATCH($S223&amp;$J223,SorP!C:C,0))))</f>
      </c>
      <c r="U223" s="792"/>
      <c r="V223" s="817" t="e">
        <f>IF(C223="",NA(),IF(OR(C223="Smelter not listed",C223="Smelter not yet identified"),MATCH($B223&amp;$D223,'Smelter Look-up'!$J:$J,0),MATCH($B223&amp;$C223,'Smelter Look-up'!$J:$J,0)))</f>
        <v>#N/A</v>
      </c>
      <c r="X223" s="818">
        <f t="shared" si="30"/>
        <v>0</v>
      </c>
      <c r="AB223" s="819" t="str">
        <f t="shared" si="31"/>
      </c>
    </row>
    <row r="224" ht="20" s="818" customFormat="1">
      <c r="A224" s="772" t="s">
        <v>804</v>
      </c>
      <c r="B224" s="773" t="s">
        <v>149</v>
      </c>
      <c r="C224" s="777" t="s">
        <v>805</v>
      </c>
      <c r="D224" s="821"/>
      <c r="E224" s="773" t="s">
        <v>253</v>
      </c>
      <c r="F224" s="773" t="s">
        <v>804</v>
      </c>
      <c r="G224" s="773" t="s">
        <v>158</v>
      </c>
      <c r="H224" s="774"/>
      <c r="I224" s="775" t="str">
        <f>IF(ISERROR($V224),"",OFFSET('Smelter Look-up'!$H$4,$V224-4,0))</f>
      </c>
      <c r="J224" s="775" t="str">
        <f>IF(ISERROR($V224),"",OFFSET('Smelter Look-up'!$I$4,$V224-4,0))</f>
      </c>
      <c r="K224" s="815"/>
      <c r="L224" s="815"/>
      <c r="M224" s="815"/>
      <c r="N224" s="815"/>
      <c r="O224" s="815" t="s">
        <v>806</v>
      </c>
      <c r="P224" s="776"/>
      <c r="Q224" s="816"/>
      <c r="R224" s="773" t="str">
        <f>IF(ISERROR($V224),"",OFFSET('Smelter Look-up'!$C$4,$V224-4,0)&amp;"")</f>
      </c>
      <c r="S224" s="772" t="str">
        <f t="shared" si="29"/>
      </c>
      <c r="T224" s="772" t="str">
        <f>IF(B224="","",IF(ISERROR(MATCH($J224,SorP!$B$1:$B$6226,0)),"",INDIRECT("'SorP'!$A$"&amp;MATCH($S224&amp;$J224,SorP!C:C,0))))</f>
      </c>
      <c r="U224" s="792"/>
      <c r="V224" s="817" t="e">
        <f>IF(C224="",NA(),IF(OR(C224="Smelter not listed",C224="Smelter not yet identified"),MATCH($B224&amp;$D224,'Smelter Look-up'!$J:$J,0),MATCH($B224&amp;$C224,'Smelter Look-up'!$J:$J,0)))</f>
        <v>#N/A</v>
      </c>
      <c r="X224" s="818">
        <f t="shared" si="30"/>
        <v>0</v>
      </c>
      <c r="AB224" s="819" t="str">
        <f t="shared" si="31"/>
      </c>
    </row>
    <row r="225" ht="20" s="818" customFormat="1">
      <c r="A225" s="772" t="s">
        <v>807</v>
      </c>
      <c r="B225" s="773" t="s">
        <v>149</v>
      </c>
      <c r="C225" s="777" t="s">
        <v>808</v>
      </c>
      <c r="D225" s="821"/>
      <c r="E225" s="773" t="s">
        <v>253</v>
      </c>
      <c r="F225" s="773" t="s">
        <v>807</v>
      </c>
      <c r="G225" s="773" t="s">
        <v>158</v>
      </c>
      <c r="H225" s="774"/>
      <c r="I225" s="775" t="str">
        <f>IF(ISERROR($V225),"",OFFSET('Smelter Look-up'!$H$4,$V225-4,0))</f>
      </c>
      <c r="J225" s="775" t="str">
        <f>IF(ISERROR($V225),"",OFFSET('Smelter Look-up'!$I$4,$V225-4,0))</f>
      </c>
      <c r="K225" s="815"/>
      <c r="L225" s="815"/>
      <c r="M225" s="815"/>
      <c r="N225" s="815"/>
      <c r="O225" s="815" t="s">
        <v>809</v>
      </c>
      <c r="P225" s="776"/>
      <c r="Q225" s="816"/>
      <c r="R225" s="773" t="str">
        <f>IF(ISERROR($V225),"",OFFSET('Smelter Look-up'!$C$4,$V225-4,0)&amp;"")</f>
      </c>
      <c r="S225" s="772" t="str">
        <f t="shared" si="29"/>
      </c>
      <c r="T225" s="772" t="str">
        <f>IF(B225="","",IF(ISERROR(MATCH($J225,SorP!$B$1:$B$6226,0)),"",INDIRECT("'SorP'!$A$"&amp;MATCH($S225&amp;$J225,SorP!C:C,0))))</f>
      </c>
      <c r="U225" s="792"/>
      <c r="V225" s="817" t="e">
        <f>IF(C225="",NA(),IF(OR(C225="Smelter not listed",C225="Smelter not yet identified"),MATCH($B225&amp;$D225,'Smelter Look-up'!$J:$J,0),MATCH($B225&amp;$C225,'Smelter Look-up'!$J:$J,0)))</f>
        <v>#N/A</v>
      </c>
      <c r="X225" s="818">
        <f t="shared" si="30"/>
        <v>0</v>
      </c>
      <c r="AB225" s="819" t="str">
        <f t="shared" si="31"/>
      </c>
    </row>
    <row r="226" ht="20" s="818" customFormat="1">
      <c r="A226" s="772" t="s">
        <v>810</v>
      </c>
      <c r="B226" s="773" t="s">
        <v>149</v>
      </c>
      <c r="C226" s="777" t="s">
        <v>811</v>
      </c>
      <c r="D226" s="821"/>
      <c r="E226" s="773" t="s">
        <v>253</v>
      </c>
      <c r="F226" s="773" t="s">
        <v>810</v>
      </c>
      <c r="G226" s="773" t="s">
        <v>158</v>
      </c>
      <c r="H226" s="774"/>
      <c r="I226" s="775" t="str">
        <f>IF(ISERROR($V226),"",OFFSET('Smelter Look-up'!$H$4,$V226-4,0))</f>
      </c>
      <c r="J226" s="775" t="str">
        <f>IF(ISERROR($V226),"",OFFSET('Smelter Look-up'!$I$4,$V226-4,0))</f>
      </c>
      <c r="K226" s="815"/>
      <c r="L226" s="815"/>
      <c r="M226" s="815"/>
      <c r="N226" s="815"/>
      <c r="O226" s="815" t="s">
        <v>812</v>
      </c>
      <c r="P226" s="776"/>
      <c r="Q226" s="816"/>
      <c r="R226" s="773" t="str">
        <f>IF(ISERROR($V226),"",OFFSET('Smelter Look-up'!$C$4,$V226-4,0)&amp;"")</f>
      </c>
      <c r="S226" s="772" t="str">
        <f t="shared" si="29"/>
      </c>
      <c r="T226" s="772" t="str">
        <f>IF(B226="","",IF(ISERROR(MATCH($J226,SorP!$B$1:$B$6226,0)),"",INDIRECT("'SorP'!$A$"&amp;MATCH($S226&amp;$J226,SorP!C:C,0))))</f>
      </c>
      <c r="U226" s="792"/>
      <c r="V226" s="817" t="e">
        <f>IF(C226="",NA(),IF(OR(C226="Smelter not listed",C226="Smelter not yet identified"),MATCH($B226&amp;$D226,'Smelter Look-up'!$J:$J,0),MATCH($B226&amp;$C226,'Smelter Look-up'!$J:$J,0)))</f>
        <v>#N/A</v>
      </c>
      <c r="X226" s="818">
        <f t="shared" si="30"/>
        <v>0</v>
      </c>
      <c r="AB226" s="819" t="str">
        <f t="shared" si="31"/>
      </c>
    </row>
    <row r="227" ht="20" s="818" customFormat="1">
      <c r="A227" s="772" t="s">
        <v>813</v>
      </c>
      <c r="B227" s="773" t="s">
        <v>149</v>
      </c>
      <c r="C227" s="777" t="s">
        <v>814</v>
      </c>
      <c r="D227" s="821"/>
      <c r="E227" s="773" t="s">
        <v>815</v>
      </c>
      <c r="F227" s="773" t="s">
        <v>813</v>
      </c>
      <c r="G227" s="773" t="s">
        <v>158</v>
      </c>
      <c r="H227" s="774"/>
      <c r="I227" s="775" t="str">
        <f>IF(ISERROR($V227),"",OFFSET('Smelter Look-up'!$H$4,$V227-4,0))</f>
      </c>
      <c r="J227" s="775" t="str">
        <f>IF(ISERROR($V227),"",OFFSET('Smelter Look-up'!$I$4,$V227-4,0))</f>
      </c>
      <c r="K227" s="815"/>
      <c r="L227" s="815"/>
      <c r="M227" s="815"/>
      <c r="N227" s="815"/>
      <c r="O227" s="815" t="s">
        <v>816</v>
      </c>
      <c r="P227" s="776"/>
      <c r="Q227" s="816"/>
      <c r="R227" s="773" t="str">
        <f>IF(ISERROR($V227),"",OFFSET('Smelter Look-up'!$C$4,$V227-4,0)&amp;"")</f>
      </c>
      <c r="S227" s="772" t="str">
        <f t="shared" si="29"/>
      </c>
      <c r="T227" s="772" t="str">
        <f>IF(B227="","",IF(ISERROR(MATCH($J227,SorP!$B$1:$B$6226,0)),"",INDIRECT("'SorP'!$A$"&amp;MATCH($S227&amp;$J227,SorP!C:C,0))))</f>
      </c>
      <c r="U227" s="792"/>
      <c r="V227" s="817" t="e">
        <f>IF(C227="",NA(),IF(OR(C227="Smelter not listed",C227="Smelter not yet identified"),MATCH($B227&amp;$D227,'Smelter Look-up'!$J:$J,0),MATCH($B227&amp;$C227,'Smelter Look-up'!$J:$J,0)))</f>
        <v>#N/A</v>
      </c>
      <c r="X227" s="818">
        <f t="shared" si="30"/>
        <v>0</v>
      </c>
      <c r="AB227" s="819" t="str">
        <f t="shared" si="31"/>
      </c>
    </row>
    <row r="228" ht="20" s="818" customFormat="1">
      <c r="A228" s="772" t="s">
        <v>817</v>
      </c>
      <c r="B228" s="773" t="s">
        <v>149</v>
      </c>
      <c r="C228" s="777" t="s">
        <v>818</v>
      </c>
      <c r="D228" s="821"/>
      <c r="E228" s="773" t="s">
        <v>819</v>
      </c>
      <c r="F228" s="773" t="s">
        <v>817</v>
      </c>
      <c r="G228" s="773" t="s">
        <v>158</v>
      </c>
      <c r="H228" s="774"/>
      <c r="I228" s="775" t="str">
        <f>IF(ISERROR($V228),"",OFFSET('Smelter Look-up'!$H$4,$V228-4,0))</f>
      </c>
      <c r="J228" s="775" t="str">
        <f>IF(ISERROR($V228),"",OFFSET('Smelter Look-up'!$I$4,$V228-4,0))</f>
      </c>
      <c r="K228" s="815"/>
      <c r="L228" s="815"/>
      <c r="M228" s="815"/>
      <c r="N228" s="815"/>
      <c r="O228" s="815" t="s">
        <v>820</v>
      </c>
      <c r="P228" s="776"/>
      <c r="Q228" s="816"/>
      <c r="R228" s="773" t="str">
        <f>IF(ISERROR($V228),"",OFFSET('Smelter Look-up'!$C$4,$V228-4,0)&amp;"")</f>
      </c>
      <c r="S228" s="772" t="str">
        <f t="shared" si="29"/>
      </c>
      <c r="T228" s="772" t="str">
        <f>IF(B228="","",IF(ISERROR(MATCH($J228,SorP!$B$1:$B$6226,0)),"",INDIRECT("'SorP'!$A$"&amp;MATCH($S228&amp;$J228,SorP!C:C,0))))</f>
      </c>
      <c r="U228" s="792"/>
      <c r="V228" s="817" t="e">
        <f>IF(C228="",NA(),IF(OR(C228="Smelter not listed",C228="Smelter not yet identified"),MATCH($B228&amp;$D228,'Smelter Look-up'!$J:$J,0),MATCH($B228&amp;$C228,'Smelter Look-up'!$J:$J,0)))</f>
        <v>#N/A</v>
      </c>
      <c r="X228" s="818">
        <f t="shared" si="30"/>
        <v>0</v>
      </c>
      <c r="AB228" s="819" t="str">
        <f t="shared" si="31"/>
      </c>
    </row>
    <row r="229" ht="20" s="818" customFormat="1">
      <c r="A229" s="772" t="s">
        <v>821</v>
      </c>
      <c r="B229" s="773" t="s">
        <v>149</v>
      </c>
      <c r="C229" s="777" t="s">
        <v>822</v>
      </c>
      <c r="D229" s="821"/>
      <c r="E229" s="773" t="s">
        <v>823</v>
      </c>
      <c r="F229" s="773" t="s">
        <v>821</v>
      </c>
      <c r="G229" s="773" t="s">
        <v>158</v>
      </c>
      <c r="H229" s="774"/>
      <c r="I229" s="775" t="str">
        <f>IF(ISERROR($V229),"",OFFSET('Smelter Look-up'!$H$4,$V229-4,0))</f>
      </c>
      <c r="J229" s="775" t="str">
        <f>IF(ISERROR($V229),"",OFFSET('Smelter Look-up'!$I$4,$V229-4,0))</f>
      </c>
      <c r="K229" s="815"/>
      <c r="L229" s="815"/>
      <c r="M229" s="815"/>
      <c r="N229" s="815"/>
      <c r="O229" s="815" t="s">
        <v>824</v>
      </c>
      <c r="P229" s="776"/>
      <c r="Q229" s="816"/>
      <c r="R229" s="773" t="str">
        <f>IF(ISERROR($V229),"",OFFSET('Smelter Look-up'!$C$4,$V229-4,0)&amp;"")</f>
      </c>
      <c r="S229" s="772" t="str">
        <f t="shared" si="29"/>
      </c>
      <c r="T229" s="772" t="str">
        <f>IF(B229="","",IF(ISERROR(MATCH($J229,SorP!$B$1:$B$6226,0)),"",INDIRECT("'SorP'!$A$"&amp;MATCH($S229&amp;$J229,SorP!C:C,0))))</f>
      </c>
      <c r="U229" s="792"/>
      <c r="V229" s="817" t="e">
        <f>IF(C229="",NA(),IF(OR(C229="Smelter not listed",C229="Smelter not yet identified"),MATCH($B229&amp;$D229,'Smelter Look-up'!$J:$J,0),MATCH($B229&amp;$C229,'Smelter Look-up'!$J:$J,0)))</f>
        <v>#N/A</v>
      </c>
      <c r="X229" s="818">
        <f t="shared" si="30"/>
        <v>0</v>
      </c>
      <c r="AB229" s="819" t="str">
        <f t="shared" si="31"/>
      </c>
    </row>
    <row r="230" ht="20" s="818" customFormat="1">
      <c r="A230" s="772" t="s">
        <v>825</v>
      </c>
      <c r="B230" s="773" t="s">
        <v>149</v>
      </c>
      <c r="C230" s="777" t="s">
        <v>826</v>
      </c>
      <c r="D230" s="821"/>
      <c r="E230" s="773" t="s">
        <v>315</v>
      </c>
      <c r="F230" s="773" t="s">
        <v>825</v>
      </c>
      <c r="G230" s="773" t="s">
        <v>158</v>
      </c>
      <c r="H230" s="774"/>
      <c r="I230" s="775" t="str">
        <f>IF(ISERROR($V230),"",OFFSET('Smelter Look-up'!$H$4,$V230-4,0))</f>
      </c>
      <c r="J230" s="775" t="str">
        <f>IF(ISERROR($V230),"",OFFSET('Smelter Look-up'!$I$4,$V230-4,0))</f>
      </c>
      <c r="K230" s="815"/>
      <c r="L230" s="815"/>
      <c r="M230" s="815"/>
      <c r="N230" s="815"/>
      <c r="O230" s="815" t="s">
        <v>827</v>
      </c>
      <c r="P230" s="776"/>
      <c r="Q230" s="816"/>
      <c r="R230" s="773" t="str">
        <f>IF(ISERROR($V230),"",OFFSET('Smelter Look-up'!$C$4,$V230-4,0)&amp;"")</f>
      </c>
      <c r="S230" s="772" t="str">
        <f ref="S230:S260" t="shared" si="32">IF(B230="","",IF(ISERROR(MATCH($E230,CL,0)),"Unknown",INDIRECT("'C'!$A$"&amp;MATCH($E230,CL,0)+1)))</f>
      </c>
      <c r="T230" s="772" t="str">
        <f>IF(B230="","",IF(ISERROR(MATCH($J230,SorP!$B$1:$B$6226,0)),"",INDIRECT("'SorP'!$A$"&amp;MATCH($S230&amp;$J230,SorP!C:C,0))))</f>
      </c>
      <c r="U230" s="792"/>
      <c r="V230" s="817" t="e">
        <f>IF(C230="",NA(),IF(OR(C230="Smelter not listed",C230="Smelter not yet identified"),MATCH($B230&amp;$D230,'Smelter Look-up'!$J:$J,0),MATCH($B230&amp;$C230,'Smelter Look-up'!$J:$J,0)))</f>
        <v>#N/A</v>
      </c>
      <c r="X230" s="818">
        <f ref="X230:X260" t="shared" si="33">IF(AND(C230="Smelter not listed",OR(LEN(D230)=0,LEN(E230)=0)),1,0)</f>
        <v>0</v>
      </c>
      <c r="AB230" s="819" t="str">
        <f ref="AB230:AB260" t="shared" si="34">B230&amp;C230</f>
      </c>
    </row>
    <row r="231" ht="20" s="818" customFormat="1">
      <c r="A231" s="772" t="s">
        <v>828</v>
      </c>
      <c r="B231" s="773" t="s">
        <v>149</v>
      </c>
      <c r="C231" s="777" t="s">
        <v>829</v>
      </c>
      <c r="D231" s="821"/>
      <c r="E231" s="773" t="s">
        <v>830</v>
      </c>
      <c r="F231" s="773" t="s">
        <v>828</v>
      </c>
      <c r="G231" s="773" t="s">
        <v>158</v>
      </c>
      <c r="H231" s="774"/>
      <c r="I231" s="775" t="str">
        <f>IF(ISERROR($V231),"",OFFSET('Smelter Look-up'!$H$4,$V231-4,0))</f>
      </c>
      <c r="J231" s="775" t="str">
        <f>IF(ISERROR($V231),"",OFFSET('Smelter Look-up'!$I$4,$V231-4,0))</f>
      </c>
      <c r="K231" s="815"/>
      <c r="L231" s="815"/>
      <c r="M231" s="815"/>
      <c r="N231" s="815"/>
      <c r="O231" s="815" t="s">
        <v>831</v>
      </c>
      <c r="P231" s="776"/>
      <c r="Q231" s="816"/>
      <c r="R231" s="773" t="str">
        <f>IF(ISERROR($V231),"",OFFSET('Smelter Look-up'!$C$4,$V231-4,0)&amp;"")</f>
      </c>
      <c r="S231" s="772" t="str">
        <f t="shared" si="32"/>
      </c>
      <c r="T231" s="772" t="str">
        <f>IF(B231="","",IF(ISERROR(MATCH($J231,SorP!$B$1:$B$6226,0)),"",INDIRECT("'SorP'!$A$"&amp;MATCH($S231&amp;$J231,SorP!C:C,0))))</f>
      </c>
      <c r="U231" s="792"/>
      <c r="V231" s="817" t="e">
        <f>IF(C231="",NA(),IF(OR(C231="Smelter not listed",C231="Smelter not yet identified"),MATCH($B231&amp;$D231,'Smelter Look-up'!$J:$J,0),MATCH($B231&amp;$C231,'Smelter Look-up'!$J:$J,0)))</f>
        <v>#N/A</v>
      </c>
      <c r="X231" s="818">
        <f t="shared" si="33"/>
        <v>0</v>
      </c>
      <c r="AB231" s="819" t="str">
        <f t="shared" si="34"/>
      </c>
    </row>
    <row r="232" ht="20" s="818" customFormat="1">
      <c r="A232" s="772" t="s">
        <v>832</v>
      </c>
      <c r="B232" s="773" t="s">
        <v>147</v>
      </c>
      <c r="C232" s="777" t="s">
        <v>833</v>
      </c>
      <c r="D232" s="821"/>
      <c r="E232" s="773" t="s">
        <v>157</v>
      </c>
      <c r="F232" s="773" t="s">
        <v>832</v>
      </c>
      <c r="G232" s="773" t="s">
        <v>158</v>
      </c>
      <c r="H232" s="774"/>
      <c r="I232" s="775" t="str">
        <f>IF(ISERROR($V232),"",OFFSET('Smelter Look-up'!$H$4,$V232-4,0))</f>
      </c>
      <c r="J232" s="775" t="str">
        <f>IF(ISERROR($V232),"",OFFSET('Smelter Look-up'!$I$4,$V232-4,0))</f>
      </c>
      <c r="K232" s="815"/>
      <c r="L232" s="815"/>
      <c r="M232" s="815"/>
      <c r="N232" s="815"/>
      <c r="O232" s="815" t="s">
        <v>157</v>
      </c>
      <c r="P232" s="776"/>
      <c r="Q232" s="816"/>
      <c r="R232" s="773" t="str">
        <f>IF(ISERROR($V232),"",OFFSET('Smelter Look-up'!$C$4,$V232-4,0)&amp;"")</f>
      </c>
      <c r="S232" s="772" t="str">
        <f t="shared" si="32"/>
      </c>
      <c r="T232" s="772" t="str">
        <f>IF(B232="","",IF(ISERROR(MATCH($J232,SorP!$B$1:$B$6226,0)),"",INDIRECT("'SorP'!$A$"&amp;MATCH($S232&amp;$J232,SorP!C:C,0))))</f>
      </c>
      <c r="U232" s="792"/>
      <c r="V232" s="817" t="e">
        <f>IF(C232="",NA(),IF(OR(C232="Smelter not listed",C232="Smelter not yet identified"),MATCH($B232&amp;$D232,'Smelter Look-up'!$J:$J,0),MATCH($B232&amp;$C232,'Smelter Look-up'!$J:$J,0)))</f>
        <v>#N/A</v>
      </c>
      <c r="X232" s="818">
        <f t="shared" si="33"/>
        <v>0</v>
      </c>
      <c r="AB232" s="819" t="str">
        <f t="shared" si="34"/>
      </c>
    </row>
    <row r="233" ht="20" s="818" customFormat="1">
      <c r="A233" s="772" t="s">
        <v>834</v>
      </c>
      <c r="B233" s="773" t="s">
        <v>149</v>
      </c>
      <c r="C233" s="777" t="s">
        <v>835</v>
      </c>
      <c r="D233" s="821"/>
      <c r="E233" s="773" t="s">
        <v>157</v>
      </c>
      <c r="F233" s="773" t="s">
        <v>834</v>
      </c>
      <c r="G233" s="773" t="s">
        <v>158</v>
      </c>
      <c r="H233" s="774"/>
      <c r="I233" s="775" t="str">
        <f>IF(ISERROR($V233),"",OFFSET('Smelter Look-up'!$H$4,$V233-4,0))</f>
      </c>
      <c r="J233" s="775" t="str">
        <f>IF(ISERROR($V233),"",OFFSET('Smelter Look-up'!$I$4,$V233-4,0))</f>
      </c>
      <c r="K233" s="815"/>
      <c r="L233" s="815"/>
      <c r="M233" s="815"/>
      <c r="N233" s="815"/>
      <c r="O233" s="815" t="s">
        <v>173</v>
      </c>
      <c r="P233" s="776"/>
      <c r="Q233" s="816"/>
      <c r="R233" s="773" t="str">
        <f>IF(ISERROR($V233),"",OFFSET('Smelter Look-up'!$C$4,$V233-4,0)&amp;"")</f>
      </c>
      <c r="S233" s="772" t="str">
        <f t="shared" si="32"/>
      </c>
      <c r="T233" s="772" t="str">
        <f>IF(B233="","",IF(ISERROR(MATCH($J233,SorP!$B$1:$B$6226,0)),"",INDIRECT("'SorP'!$A$"&amp;MATCH($S233&amp;$J233,SorP!C:C,0))))</f>
      </c>
      <c r="U233" s="792"/>
      <c r="V233" s="817" t="e">
        <f>IF(C233="",NA(),IF(OR(C233="Smelter not listed",C233="Smelter not yet identified"),MATCH($B233&amp;$D233,'Smelter Look-up'!$J:$J,0),MATCH($B233&amp;$C233,'Smelter Look-up'!$J:$J,0)))</f>
        <v>#N/A</v>
      </c>
      <c r="X233" s="818">
        <f t="shared" si="33"/>
        <v>0</v>
      </c>
      <c r="AB233" s="819" t="str">
        <f t="shared" si="34"/>
      </c>
    </row>
    <row r="234" ht="20" s="818" customFormat="1">
      <c r="A234" s="772" t="s">
        <v>836</v>
      </c>
      <c r="B234" s="773" t="s">
        <v>149</v>
      </c>
      <c r="C234" s="777" t="s">
        <v>837</v>
      </c>
      <c r="D234" s="821"/>
      <c r="E234" s="773" t="s">
        <v>819</v>
      </c>
      <c r="F234" s="773" t="s">
        <v>836</v>
      </c>
      <c r="G234" s="773" t="s">
        <v>158</v>
      </c>
      <c r="H234" s="774"/>
      <c r="I234" s="775" t="str">
        <f>IF(ISERROR($V234),"",OFFSET('Smelter Look-up'!$H$4,$V234-4,0))</f>
      </c>
      <c r="J234" s="775" t="str">
        <f>IF(ISERROR($V234),"",OFFSET('Smelter Look-up'!$I$4,$V234-4,0))</f>
      </c>
      <c r="K234" s="815"/>
      <c r="L234" s="815"/>
      <c r="M234" s="815"/>
      <c r="N234" s="815"/>
      <c r="O234" s="815" t="s">
        <v>838</v>
      </c>
      <c r="P234" s="776"/>
      <c r="Q234" s="816"/>
      <c r="R234" s="773" t="str">
        <f>IF(ISERROR($V234),"",OFFSET('Smelter Look-up'!$C$4,$V234-4,0)&amp;"")</f>
      </c>
      <c r="S234" s="772" t="str">
        <f t="shared" si="32"/>
      </c>
      <c r="T234" s="772" t="str">
        <f>IF(B234="","",IF(ISERROR(MATCH($J234,SorP!$B$1:$B$6226,0)),"",INDIRECT("'SorP'!$A$"&amp;MATCH($S234&amp;$J234,SorP!C:C,0))))</f>
      </c>
      <c r="U234" s="792"/>
      <c r="V234" s="817" t="e">
        <f>IF(C234="",NA(),IF(OR(C234="Smelter not listed",C234="Smelter not yet identified"),MATCH($B234&amp;$D234,'Smelter Look-up'!$J:$J,0),MATCH($B234&amp;$C234,'Smelter Look-up'!$J:$J,0)))</f>
        <v>#N/A</v>
      </c>
      <c r="X234" s="818">
        <f t="shared" si="33"/>
        <v>0</v>
      </c>
      <c r="AB234" s="819" t="str">
        <f t="shared" si="34"/>
      </c>
    </row>
    <row r="235" ht="20" s="818" customFormat="1">
      <c r="A235" s="772" t="s">
        <v>839</v>
      </c>
      <c r="B235" s="773" t="s">
        <v>149</v>
      </c>
      <c r="C235" s="777" t="s">
        <v>840</v>
      </c>
      <c r="D235" s="821"/>
      <c r="E235" s="773" t="s">
        <v>841</v>
      </c>
      <c r="F235" s="773" t="s">
        <v>839</v>
      </c>
      <c r="G235" s="773" t="s">
        <v>158</v>
      </c>
      <c r="H235" s="774"/>
      <c r="I235" s="775" t="str">
        <f>IF(ISERROR($V235),"",OFFSET('Smelter Look-up'!$H$4,$V235-4,0))</f>
      </c>
      <c r="J235" s="775" t="str">
        <f>IF(ISERROR($V235),"",OFFSET('Smelter Look-up'!$I$4,$V235-4,0))</f>
      </c>
      <c r="K235" s="815"/>
      <c r="L235" s="815"/>
      <c r="M235" s="815"/>
      <c r="N235" s="815"/>
      <c r="O235" s="815" t="s">
        <v>842</v>
      </c>
      <c r="P235" s="776"/>
      <c r="Q235" s="816"/>
      <c r="R235" s="773" t="str">
        <f>IF(ISERROR($V235),"",OFFSET('Smelter Look-up'!$C$4,$V235-4,0)&amp;"")</f>
      </c>
      <c r="S235" s="772" t="str">
        <f t="shared" si="32"/>
      </c>
      <c r="T235" s="772" t="str">
        <f>IF(B235="","",IF(ISERROR(MATCH($J235,SorP!$B$1:$B$6226,0)),"",INDIRECT("'SorP'!$A$"&amp;MATCH($S235&amp;$J235,SorP!C:C,0))))</f>
      </c>
      <c r="U235" s="792"/>
      <c r="V235" s="817" t="e">
        <f>IF(C235="",NA(),IF(OR(C235="Smelter not listed",C235="Smelter not yet identified"),MATCH($B235&amp;$D235,'Smelter Look-up'!$J:$J,0),MATCH($B235&amp;$C235,'Smelter Look-up'!$J:$J,0)))</f>
        <v>#N/A</v>
      </c>
      <c r="X235" s="818">
        <f t="shared" si="33"/>
        <v>0</v>
      </c>
      <c r="AB235" s="819" t="str">
        <f t="shared" si="34"/>
      </c>
    </row>
    <row r="236" ht="20" s="818" customFormat="1">
      <c r="A236" s="772" t="s">
        <v>843</v>
      </c>
      <c r="B236" s="773" t="s">
        <v>149</v>
      </c>
      <c r="C236" s="777" t="s">
        <v>844</v>
      </c>
      <c r="D236" s="821"/>
      <c r="E236" s="773" t="s">
        <v>845</v>
      </c>
      <c r="F236" s="773" t="s">
        <v>843</v>
      </c>
      <c r="G236" s="773" t="s">
        <v>158</v>
      </c>
      <c r="H236" s="774"/>
      <c r="I236" s="775" t="str">
        <f>IF(ISERROR($V236),"",OFFSET('Smelter Look-up'!$H$4,$V236-4,0))</f>
      </c>
      <c r="J236" s="775" t="str">
        <f>IF(ISERROR($V236),"",OFFSET('Smelter Look-up'!$I$4,$V236-4,0))</f>
      </c>
      <c r="K236" s="815"/>
      <c r="L236" s="815"/>
      <c r="M236" s="815"/>
      <c r="N236" s="815"/>
      <c r="O236" s="815" t="s">
        <v>846</v>
      </c>
      <c r="P236" s="776"/>
      <c r="Q236" s="816"/>
      <c r="R236" s="773" t="str">
        <f>IF(ISERROR($V236),"",OFFSET('Smelter Look-up'!$C$4,$V236-4,0)&amp;"")</f>
      </c>
      <c r="S236" s="772" t="str">
        <f t="shared" si="32"/>
      </c>
      <c r="T236" s="772" t="str">
        <f>IF(B236="","",IF(ISERROR(MATCH($J236,SorP!$B$1:$B$6226,0)),"",INDIRECT("'SorP'!$A$"&amp;MATCH($S236&amp;$J236,SorP!C:C,0))))</f>
      </c>
      <c r="U236" s="792"/>
      <c r="V236" s="817" t="e">
        <f>IF(C236="",NA(),IF(OR(C236="Smelter not listed",C236="Smelter not yet identified"),MATCH($B236&amp;$D236,'Smelter Look-up'!$J:$J,0),MATCH($B236&amp;$C236,'Smelter Look-up'!$J:$J,0)))</f>
        <v>#N/A</v>
      </c>
      <c r="X236" s="818">
        <f t="shared" si="33"/>
        <v>0</v>
      </c>
      <c r="AB236" s="819" t="str">
        <f t="shared" si="34"/>
      </c>
    </row>
    <row r="237" ht="20" s="818" customFormat="1">
      <c r="A237" s="772" t="s">
        <v>847</v>
      </c>
      <c r="B237" s="773" t="s">
        <v>149</v>
      </c>
      <c r="C237" s="777" t="s">
        <v>848</v>
      </c>
      <c r="D237" s="821"/>
      <c r="E237" s="773" t="s">
        <v>845</v>
      </c>
      <c r="F237" s="773" t="s">
        <v>847</v>
      </c>
      <c r="G237" s="773" t="s">
        <v>158</v>
      </c>
      <c r="H237" s="774"/>
      <c r="I237" s="775" t="str">
        <f>IF(ISERROR($V237),"",OFFSET('Smelter Look-up'!$H$4,$V237-4,0))</f>
      </c>
      <c r="J237" s="775" t="str">
        <f>IF(ISERROR($V237),"",OFFSET('Smelter Look-up'!$I$4,$V237-4,0))</f>
      </c>
      <c r="K237" s="815"/>
      <c r="L237" s="815"/>
      <c r="M237" s="815"/>
      <c r="N237" s="815"/>
      <c r="O237" s="815" t="s">
        <v>849</v>
      </c>
      <c r="P237" s="776"/>
      <c r="Q237" s="816"/>
      <c r="R237" s="773" t="str">
        <f>IF(ISERROR($V237),"",OFFSET('Smelter Look-up'!$C$4,$V237-4,0)&amp;"")</f>
      </c>
      <c r="S237" s="772" t="str">
        <f t="shared" si="32"/>
      </c>
      <c r="T237" s="772" t="str">
        <f>IF(B237="","",IF(ISERROR(MATCH($J237,SorP!$B$1:$B$6226,0)),"",INDIRECT("'SorP'!$A$"&amp;MATCH($S237&amp;$J237,SorP!C:C,0))))</f>
      </c>
      <c r="U237" s="792"/>
      <c r="V237" s="817" t="e">
        <f>IF(C237="",NA(),IF(OR(C237="Smelter not listed",C237="Smelter not yet identified"),MATCH($B237&amp;$D237,'Smelter Look-up'!$J:$J,0),MATCH($B237&amp;$C237,'Smelter Look-up'!$J:$J,0)))</f>
        <v>#N/A</v>
      </c>
      <c r="X237" s="818">
        <f t="shared" si="33"/>
        <v>0</v>
      </c>
      <c r="AB237" s="819" t="str">
        <f t="shared" si="34"/>
      </c>
    </row>
    <row r="238" ht="20" s="818" customFormat="1">
      <c r="A238" s="772" t="s">
        <v>850</v>
      </c>
      <c r="B238" s="773" t="s">
        <v>149</v>
      </c>
      <c r="C238" s="777" t="s">
        <v>851</v>
      </c>
      <c r="D238" s="821"/>
      <c r="E238" s="773" t="s">
        <v>845</v>
      </c>
      <c r="F238" s="773" t="s">
        <v>850</v>
      </c>
      <c r="G238" s="773" t="s">
        <v>158</v>
      </c>
      <c r="H238" s="774"/>
      <c r="I238" s="775" t="str">
        <f>IF(ISERROR($V238),"",OFFSET('Smelter Look-up'!$H$4,$V238-4,0))</f>
      </c>
      <c r="J238" s="775" t="str">
        <f>IF(ISERROR($V238),"",OFFSET('Smelter Look-up'!$I$4,$V238-4,0))</f>
      </c>
      <c r="K238" s="815"/>
      <c r="L238" s="815"/>
      <c r="M238" s="815"/>
      <c r="N238" s="815"/>
      <c r="O238" s="815" t="s">
        <v>852</v>
      </c>
      <c r="P238" s="776"/>
      <c r="Q238" s="816"/>
      <c r="R238" s="773" t="str">
        <f>IF(ISERROR($V238),"",OFFSET('Smelter Look-up'!$C$4,$V238-4,0)&amp;"")</f>
      </c>
      <c r="S238" s="772" t="str">
        <f t="shared" si="32"/>
      </c>
      <c r="T238" s="772" t="str">
        <f>IF(B238="","",IF(ISERROR(MATCH($J238,SorP!$B$1:$B$6226,0)),"",INDIRECT("'SorP'!$A$"&amp;MATCH($S238&amp;$J238,SorP!C:C,0))))</f>
      </c>
      <c r="U238" s="792"/>
      <c r="V238" s="817" t="e">
        <f>IF(C238="",NA(),IF(OR(C238="Smelter not listed",C238="Smelter not yet identified"),MATCH($B238&amp;$D238,'Smelter Look-up'!$J:$J,0),MATCH($B238&amp;$C238,'Smelter Look-up'!$J:$J,0)))</f>
        <v>#N/A</v>
      </c>
      <c r="X238" s="818">
        <f t="shared" si="33"/>
        <v>0</v>
      </c>
      <c r="AB238" s="819" t="str">
        <f t="shared" si="34"/>
      </c>
    </row>
    <row r="239" ht="20" s="818" customFormat="1">
      <c r="A239" s="772" t="s">
        <v>853</v>
      </c>
      <c r="B239" s="773" t="s">
        <v>149</v>
      </c>
      <c r="C239" s="777" t="s">
        <v>854</v>
      </c>
      <c r="D239" s="821"/>
      <c r="E239" s="773" t="s">
        <v>845</v>
      </c>
      <c r="F239" s="773" t="s">
        <v>853</v>
      </c>
      <c r="G239" s="773" t="s">
        <v>158</v>
      </c>
      <c r="H239" s="774"/>
      <c r="I239" s="775" t="str">
        <f>IF(ISERROR($V239),"",OFFSET('Smelter Look-up'!$H$4,$V239-4,0))</f>
      </c>
      <c r="J239" s="775" t="str">
        <f>IF(ISERROR($V239),"",OFFSET('Smelter Look-up'!$I$4,$V239-4,0))</f>
      </c>
      <c r="K239" s="815"/>
      <c r="L239" s="815"/>
      <c r="M239" s="815"/>
      <c r="N239" s="815"/>
      <c r="O239" s="815" t="s">
        <v>855</v>
      </c>
      <c r="P239" s="776"/>
      <c r="Q239" s="816"/>
      <c r="R239" s="773" t="str">
        <f>IF(ISERROR($V239),"",OFFSET('Smelter Look-up'!$C$4,$V239-4,0)&amp;"")</f>
      </c>
      <c r="S239" s="772" t="str">
        <f t="shared" si="32"/>
      </c>
      <c r="T239" s="772" t="str">
        <f>IF(B239="","",IF(ISERROR(MATCH($J239,SorP!$B$1:$B$6226,0)),"",INDIRECT("'SorP'!$A$"&amp;MATCH($S239&amp;$J239,SorP!C:C,0))))</f>
      </c>
      <c r="U239" s="792"/>
      <c r="V239" s="817" t="e">
        <f>IF(C239="",NA(),IF(OR(C239="Smelter not listed",C239="Smelter not yet identified"),MATCH($B239&amp;$D239,'Smelter Look-up'!$J:$J,0),MATCH($B239&amp;$C239,'Smelter Look-up'!$J:$J,0)))</f>
        <v>#N/A</v>
      </c>
      <c r="X239" s="818">
        <f t="shared" si="33"/>
        <v>0</v>
      </c>
      <c r="AB239" s="819" t="str">
        <f t="shared" si="34"/>
      </c>
    </row>
    <row r="240" ht="20" s="818" customFormat="1">
      <c r="A240" s="772" t="s">
        <v>856</v>
      </c>
      <c r="B240" s="773" t="s">
        <v>149</v>
      </c>
      <c r="C240" s="777" t="s">
        <v>857</v>
      </c>
      <c r="D240" s="821"/>
      <c r="E240" s="773" t="s">
        <v>845</v>
      </c>
      <c r="F240" s="773" t="s">
        <v>856</v>
      </c>
      <c r="G240" s="773" t="s">
        <v>158</v>
      </c>
      <c r="H240" s="774"/>
      <c r="I240" s="775" t="str">
        <f>IF(ISERROR($V240),"",OFFSET('Smelter Look-up'!$H$4,$V240-4,0))</f>
      </c>
      <c r="J240" s="775" t="str">
        <f>IF(ISERROR($V240),"",OFFSET('Smelter Look-up'!$I$4,$V240-4,0))</f>
      </c>
      <c r="K240" s="815"/>
      <c r="L240" s="815"/>
      <c r="M240" s="815"/>
      <c r="N240" s="815"/>
      <c r="O240" s="815" t="s">
        <v>858</v>
      </c>
      <c r="P240" s="776"/>
      <c r="Q240" s="816"/>
      <c r="R240" s="773" t="str">
        <f>IF(ISERROR($V240),"",OFFSET('Smelter Look-up'!$C$4,$V240-4,0)&amp;"")</f>
      </c>
      <c r="S240" s="772" t="str">
        <f t="shared" si="32"/>
      </c>
      <c r="T240" s="772" t="str">
        <f>IF(B240="","",IF(ISERROR(MATCH($J240,SorP!$B$1:$B$6226,0)),"",INDIRECT("'SorP'!$A$"&amp;MATCH($S240&amp;$J240,SorP!C:C,0))))</f>
      </c>
      <c r="U240" s="792"/>
      <c r="V240" s="817" t="e">
        <f>IF(C240="",NA(),IF(OR(C240="Smelter not listed",C240="Smelter not yet identified"),MATCH($B240&amp;$D240,'Smelter Look-up'!$J:$J,0),MATCH($B240&amp;$C240,'Smelter Look-up'!$J:$J,0)))</f>
        <v>#N/A</v>
      </c>
      <c r="X240" s="818">
        <f t="shared" si="33"/>
        <v>0</v>
      </c>
      <c r="AB240" s="819" t="str">
        <f t="shared" si="34"/>
      </c>
    </row>
    <row r="241" ht="20" s="818" customFormat="1">
      <c r="A241" s="772" t="s">
        <v>859</v>
      </c>
      <c r="B241" s="773" t="s">
        <v>149</v>
      </c>
      <c r="C241" s="777" t="s">
        <v>860</v>
      </c>
      <c r="D241" s="821"/>
      <c r="E241" s="773" t="s">
        <v>845</v>
      </c>
      <c r="F241" s="773" t="s">
        <v>859</v>
      </c>
      <c r="G241" s="773" t="s">
        <v>158</v>
      </c>
      <c r="H241" s="774"/>
      <c r="I241" s="775" t="str">
        <f>IF(ISERROR($V241),"",OFFSET('Smelter Look-up'!$H$4,$V241-4,0))</f>
      </c>
      <c r="J241" s="775" t="str">
        <f>IF(ISERROR($V241),"",OFFSET('Smelter Look-up'!$I$4,$V241-4,0))</f>
      </c>
      <c r="K241" s="815"/>
      <c r="L241" s="815"/>
      <c r="M241" s="815"/>
      <c r="N241" s="815"/>
      <c r="O241" s="815" t="s">
        <v>861</v>
      </c>
      <c r="P241" s="776"/>
      <c r="Q241" s="816"/>
      <c r="R241" s="773" t="str">
        <f>IF(ISERROR($V241),"",OFFSET('Smelter Look-up'!$C$4,$V241-4,0)&amp;"")</f>
      </c>
      <c r="S241" s="772" t="str">
        <f t="shared" si="32"/>
      </c>
      <c r="T241" s="772" t="str">
        <f>IF(B241="","",IF(ISERROR(MATCH($J241,SorP!$B$1:$B$6226,0)),"",INDIRECT("'SorP'!$A$"&amp;MATCH($S241&amp;$J241,SorP!C:C,0))))</f>
      </c>
      <c r="U241" s="792"/>
      <c r="V241" s="817" t="e">
        <f>IF(C241="",NA(),IF(OR(C241="Smelter not listed",C241="Smelter not yet identified"),MATCH($B241&amp;$D241,'Smelter Look-up'!$J:$J,0),MATCH($B241&amp;$C241,'Smelter Look-up'!$J:$J,0)))</f>
        <v>#N/A</v>
      </c>
      <c r="X241" s="818">
        <f t="shared" si="33"/>
        <v>0</v>
      </c>
      <c r="AB241" s="819" t="str">
        <f t="shared" si="34"/>
      </c>
    </row>
    <row r="242" ht="20" s="818" customFormat="1">
      <c r="A242" s="772" t="s">
        <v>862</v>
      </c>
      <c r="B242" s="773" t="s">
        <v>149</v>
      </c>
      <c r="C242" s="777" t="s">
        <v>863</v>
      </c>
      <c r="D242" s="821"/>
      <c r="E242" s="773" t="s">
        <v>306</v>
      </c>
      <c r="F242" s="773" t="s">
        <v>862</v>
      </c>
      <c r="G242" s="773" t="s">
        <v>158</v>
      </c>
      <c r="H242" s="774"/>
      <c r="I242" s="775" t="str">
        <f>IF(ISERROR($V242),"",OFFSET('Smelter Look-up'!$H$4,$V242-4,0))</f>
      </c>
      <c r="J242" s="775" t="str">
        <f>IF(ISERROR($V242),"",OFFSET('Smelter Look-up'!$I$4,$V242-4,0))</f>
      </c>
      <c r="K242" s="815"/>
      <c r="L242" s="815"/>
      <c r="M242" s="815"/>
      <c r="N242" s="815"/>
      <c r="O242" s="815" t="s">
        <v>864</v>
      </c>
      <c r="P242" s="776"/>
      <c r="Q242" s="816"/>
      <c r="R242" s="773" t="str">
        <f>IF(ISERROR($V242),"",OFFSET('Smelter Look-up'!$C$4,$V242-4,0)&amp;"")</f>
      </c>
      <c r="S242" s="772" t="str">
        <f t="shared" si="32"/>
      </c>
      <c r="T242" s="772" t="str">
        <f>IF(B242="","",IF(ISERROR(MATCH($J242,SorP!$B$1:$B$6226,0)),"",INDIRECT("'SorP'!$A$"&amp;MATCH($S242&amp;$J242,SorP!C:C,0))))</f>
      </c>
      <c r="U242" s="792"/>
      <c r="V242" s="817" t="e">
        <f>IF(C242="",NA(),IF(OR(C242="Smelter not listed",C242="Smelter not yet identified"),MATCH($B242&amp;$D242,'Smelter Look-up'!$J:$J,0),MATCH($B242&amp;$C242,'Smelter Look-up'!$J:$J,0)))</f>
        <v>#N/A</v>
      </c>
      <c r="X242" s="818">
        <f t="shared" si="33"/>
        <v>0</v>
      </c>
      <c r="AB242" s="819" t="str">
        <f t="shared" si="34"/>
      </c>
    </row>
    <row r="243" ht="20" s="818" customFormat="1">
      <c r="A243" s="772" t="s">
        <v>865</v>
      </c>
      <c r="B243" s="773" t="s">
        <v>149</v>
      </c>
      <c r="C243" s="777" t="s">
        <v>866</v>
      </c>
      <c r="D243" s="821"/>
      <c r="E243" s="773" t="s">
        <v>306</v>
      </c>
      <c r="F243" s="773" t="s">
        <v>865</v>
      </c>
      <c r="G243" s="773" t="s">
        <v>158</v>
      </c>
      <c r="H243" s="774"/>
      <c r="I243" s="775" t="str">
        <f>IF(ISERROR($V243),"",OFFSET('Smelter Look-up'!$H$4,$V243-4,0))</f>
      </c>
      <c r="J243" s="775" t="str">
        <f>IF(ISERROR($V243),"",OFFSET('Smelter Look-up'!$I$4,$V243-4,0))</f>
      </c>
      <c r="K243" s="815"/>
      <c r="L243" s="815"/>
      <c r="M243" s="815"/>
      <c r="N243" s="815"/>
      <c r="O243" s="815" t="s">
        <v>157</v>
      </c>
      <c r="P243" s="776"/>
      <c r="Q243" s="816"/>
      <c r="R243" s="773" t="str">
        <f>IF(ISERROR($V243),"",OFFSET('Smelter Look-up'!$C$4,$V243-4,0)&amp;"")</f>
      </c>
      <c r="S243" s="772" t="str">
        <f t="shared" si="32"/>
      </c>
      <c r="T243" s="772" t="str">
        <f>IF(B243="","",IF(ISERROR(MATCH($J243,SorP!$B$1:$B$6226,0)),"",INDIRECT("'SorP'!$A$"&amp;MATCH($S243&amp;$J243,SorP!C:C,0))))</f>
      </c>
      <c r="U243" s="792"/>
      <c r="V243" s="817" t="e">
        <f>IF(C243="",NA(),IF(OR(C243="Smelter not listed",C243="Smelter not yet identified"),MATCH($B243&amp;$D243,'Smelter Look-up'!$J:$J,0),MATCH($B243&amp;$C243,'Smelter Look-up'!$J:$J,0)))</f>
        <v>#N/A</v>
      </c>
      <c r="X243" s="818">
        <f t="shared" si="33"/>
        <v>0</v>
      </c>
      <c r="AB243" s="819" t="str">
        <f t="shared" si="34"/>
      </c>
    </row>
    <row r="244" ht="20" s="818" customFormat="1">
      <c r="A244" s="772" t="s">
        <v>867</v>
      </c>
      <c r="B244" s="773" t="s">
        <v>149</v>
      </c>
      <c r="C244" s="777" t="s">
        <v>868</v>
      </c>
      <c r="D244" s="821"/>
      <c r="E244" s="773" t="s">
        <v>260</v>
      </c>
      <c r="F244" s="773" t="s">
        <v>867</v>
      </c>
      <c r="G244" s="773" t="s">
        <v>158</v>
      </c>
      <c r="H244" s="774"/>
      <c r="I244" s="775" t="str">
        <f>IF(ISERROR($V244),"",OFFSET('Smelter Look-up'!$H$4,$V244-4,0))</f>
      </c>
      <c r="J244" s="775" t="str">
        <f>IF(ISERROR($V244),"",OFFSET('Smelter Look-up'!$I$4,$V244-4,0))</f>
      </c>
      <c r="K244" s="815"/>
      <c r="L244" s="815"/>
      <c r="M244" s="815"/>
      <c r="N244" s="815"/>
      <c r="O244" s="815" t="s">
        <v>869</v>
      </c>
      <c r="P244" s="776"/>
      <c r="Q244" s="816"/>
      <c r="R244" s="773" t="str">
        <f>IF(ISERROR($V244),"",OFFSET('Smelter Look-up'!$C$4,$V244-4,0)&amp;"")</f>
      </c>
      <c r="S244" s="772" t="str">
        <f t="shared" si="32"/>
      </c>
      <c r="T244" s="772" t="str">
        <f>IF(B244="","",IF(ISERROR(MATCH($J244,SorP!$B$1:$B$6226,0)),"",INDIRECT("'SorP'!$A$"&amp;MATCH($S244&amp;$J244,SorP!C:C,0))))</f>
      </c>
      <c r="U244" s="792"/>
      <c r="V244" s="817" t="e">
        <f>IF(C244="",NA(),IF(OR(C244="Smelter not listed",C244="Smelter not yet identified"),MATCH($B244&amp;$D244,'Smelter Look-up'!$J:$J,0),MATCH($B244&amp;$C244,'Smelter Look-up'!$J:$J,0)))</f>
        <v>#N/A</v>
      </c>
      <c r="X244" s="818">
        <f t="shared" si="33"/>
        <v>0</v>
      </c>
      <c r="AB244" s="819" t="str">
        <f t="shared" si="34"/>
      </c>
    </row>
    <row r="245" ht="20" s="818" customFormat="1">
      <c r="A245" s="772" t="s">
        <v>870</v>
      </c>
      <c r="B245" s="773" t="s">
        <v>149</v>
      </c>
      <c r="C245" s="777" t="s">
        <v>871</v>
      </c>
      <c r="D245" s="821"/>
      <c r="E245" s="773" t="s">
        <v>872</v>
      </c>
      <c r="F245" s="773" t="s">
        <v>870</v>
      </c>
      <c r="G245" s="773" t="s">
        <v>158</v>
      </c>
      <c r="H245" s="774"/>
      <c r="I245" s="775" t="str">
        <f>IF(ISERROR($V245),"",OFFSET('Smelter Look-up'!$H$4,$V245-4,0))</f>
      </c>
      <c r="J245" s="775" t="str">
        <f>IF(ISERROR($V245),"",OFFSET('Smelter Look-up'!$I$4,$V245-4,0))</f>
      </c>
      <c r="K245" s="815"/>
      <c r="L245" s="815"/>
      <c r="M245" s="815"/>
      <c r="N245" s="815"/>
      <c r="O245" s="815" t="s">
        <v>873</v>
      </c>
      <c r="P245" s="776"/>
      <c r="Q245" s="816"/>
      <c r="R245" s="773" t="str">
        <f>IF(ISERROR($V245),"",OFFSET('Smelter Look-up'!$C$4,$V245-4,0)&amp;"")</f>
      </c>
      <c r="S245" s="772" t="str">
        <f t="shared" si="32"/>
      </c>
      <c r="T245" s="772" t="str">
        <f>IF(B245="","",IF(ISERROR(MATCH($J245,SorP!$B$1:$B$6226,0)),"",INDIRECT("'SorP'!$A$"&amp;MATCH($S245&amp;$J245,SorP!C:C,0))))</f>
      </c>
      <c r="U245" s="792"/>
      <c r="V245" s="817" t="e">
        <f>IF(C245="",NA(),IF(OR(C245="Smelter not listed",C245="Smelter not yet identified"),MATCH($B245&amp;$D245,'Smelter Look-up'!$J:$J,0),MATCH($B245&amp;$C245,'Smelter Look-up'!$J:$J,0)))</f>
        <v>#N/A</v>
      </c>
      <c r="X245" s="818">
        <f t="shared" si="33"/>
        <v>0</v>
      </c>
      <c r="AB245" s="819" t="str">
        <f t="shared" si="34"/>
      </c>
    </row>
    <row r="246" ht="20" s="818" customFormat="1">
      <c r="A246" s="772" t="s">
        <v>874</v>
      </c>
      <c r="B246" s="773" t="s">
        <v>149</v>
      </c>
      <c r="C246" s="777" t="s">
        <v>875</v>
      </c>
      <c r="D246" s="821"/>
      <c r="E246" s="773" t="s">
        <v>872</v>
      </c>
      <c r="F246" s="773" t="s">
        <v>874</v>
      </c>
      <c r="G246" s="773" t="s">
        <v>158</v>
      </c>
      <c r="H246" s="774"/>
      <c r="I246" s="775" t="str">
        <f>IF(ISERROR($V246),"",OFFSET('Smelter Look-up'!$H$4,$V246-4,0))</f>
      </c>
      <c r="J246" s="775" t="str">
        <f>IF(ISERROR($V246),"",OFFSET('Smelter Look-up'!$I$4,$V246-4,0))</f>
      </c>
      <c r="K246" s="815"/>
      <c r="L246" s="815"/>
      <c r="M246" s="815"/>
      <c r="N246" s="815"/>
      <c r="O246" s="815" t="s">
        <v>876</v>
      </c>
      <c r="P246" s="776"/>
      <c r="Q246" s="816"/>
      <c r="R246" s="773" t="str">
        <f>IF(ISERROR($V246),"",OFFSET('Smelter Look-up'!$C$4,$V246-4,0)&amp;"")</f>
      </c>
      <c r="S246" s="772" t="str">
        <f t="shared" si="32"/>
      </c>
      <c r="T246" s="772" t="str">
        <f>IF(B246="","",IF(ISERROR(MATCH($J246,SorP!$B$1:$B$6226,0)),"",INDIRECT("'SorP'!$A$"&amp;MATCH($S246&amp;$J246,SorP!C:C,0))))</f>
      </c>
      <c r="U246" s="792"/>
      <c r="V246" s="817" t="e">
        <f>IF(C246="",NA(),IF(OR(C246="Smelter not listed",C246="Smelter not yet identified"),MATCH($B246&amp;$D246,'Smelter Look-up'!$J:$J,0),MATCH($B246&amp;$C246,'Smelter Look-up'!$J:$J,0)))</f>
        <v>#N/A</v>
      </c>
      <c r="X246" s="818">
        <f t="shared" si="33"/>
        <v>0</v>
      </c>
      <c r="AB246" s="819" t="str">
        <f t="shared" si="34"/>
      </c>
    </row>
    <row r="247" ht="20" s="818" customFormat="1">
      <c r="A247" s="772" t="s">
        <v>877</v>
      </c>
      <c r="B247" s="773" t="s">
        <v>149</v>
      </c>
      <c r="C247" s="777" t="s">
        <v>878</v>
      </c>
      <c r="D247" s="821"/>
      <c r="E247" s="773" t="s">
        <v>872</v>
      </c>
      <c r="F247" s="773" t="s">
        <v>877</v>
      </c>
      <c r="G247" s="773" t="s">
        <v>158</v>
      </c>
      <c r="H247" s="774"/>
      <c r="I247" s="775" t="str">
        <f>IF(ISERROR($V247),"",OFFSET('Smelter Look-up'!$H$4,$V247-4,0))</f>
      </c>
      <c r="J247" s="775" t="str">
        <f>IF(ISERROR($V247),"",OFFSET('Smelter Look-up'!$I$4,$V247-4,0))</f>
      </c>
      <c r="K247" s="815"/>
      <c r="L247" s="815"/>
      <c r="M247" s="815"/>
      <c r="N247" s="815"/>
      <c r="O247" s="815" t="s">
        <v>879</v>
      </c>
      <c r="P247" s="776"/>
      <c r="Q247" s="816"/>
      <c r="R247" s="773" t="str">
        <f>IF(ISERROR($V247),"",OFFSET('Smelter Look-up'!$C$4,$V247-4,0)&amp;"")</f>
      </c>
      <c r="S247" s="772" t="str">
        <f t="shared" si="32"/>
      </c>
      <c r="T247" s="772" t="str">
        <f>IF(B247="","",IF(ISERROR(MATCH($J247,SorP!$B$1:$B$6226,0)),"",INDIRECT("'SorP'!$A$"&amp;MATCH($S247&amp;$J247,SorP!C:C,0))))</f>
      </c>
      <c r="U247" s="792"/>
      <c r="V247" s="817" t="e">
        <f>IF(C247="",NA(),IF(OR(C247="Smelter not listed",C247="Smelter not yet identified"),MATCH($B247&amp;$D247,'Smelter Look-up'!$J:$J,0),MATCH($B247&amp;$C247,'Smelter Look-up'!$J:$J,0)))</f>
        <v>#N/A</v>
      </c>
      <c r="X247" s="818">
        <f t="shared" si="33"/>
        <v>0</v>
      </c>
      <c r="AB247" s="819" t="str">
        <f t="shared" si="34"/>
      </c>
    </row>
    <row r="248" ht="20" s="818" customFormat="1">
      <c r="A248" s="772" t="s">
        <v>880</v>
      </c>
      <c r="B248" s="773" t="s">
        <v>149</v>
      </c>
      <c r="C248" s="777" t="s">
        <v>881</v>
      </c>
      <c r="D248" s="821"/>
      <c r="E248" s="773" t="s">
        <v>363</v>
      </c>
      <c r="F248" s="773" t="s">
        <v>880</v>
      </c>
      <c r="G248" s="773" t="s">
        <v>158</v>
      </c>
      <c r="H248" s="774"/>
      <c r="I248" s="775" t="str">
        <f>IF(ISERROR($V248),"",OFFSET('Smelter Look-up'!$H$4,$V248-4,0))</f>
      </c>
      <c r="J248" s="775" t="str">
        <f>IF(ISERROR($V248),"",OFFSET('Smelter Look-up'!$I$4,$V248-4,0))</f>
      </c>
      <c r="K248" s="815"/>
      <c r="L248" s="815"/>
      <c r="M248" s="815"/>
      <c r="N248" s="815"/>
      <c r="O248" s="815" t="s">
        <v>882</v>
      </c>
      <c r="P248" s="776"/>
      <c r="Q248" s="816"/>
      <c r="R248" s="773" t="str">
        <f>IF(ISERROR($V248),"",OFFSET('Smelter Look-up'!$C$4,$V248-4,0)&amp;"")</f>
      </c>
      <c r="S248" s="772" t="str">
        <f t="shared" si="32"/>
      </c>
      <c r="T248" s="772" t="str">
        <f>IF(B248="","",IF(ISERROR(MATCH($J248,SorP!$B$1:$B$6226,0)),"",INDIRECT("'SorP'!$A$"&amp;MATCH($S248&amp;$J248,SorP!C:C,0))))</f>
      </c>
      <c r="U248" s="792"/>
      <c r="V248" s="817" t="e">
        <f>IF(C248="",NA(),IF(OR(C248="Smelter not listed",C248="Smelter not yet identified"),MATCH($B248&amp;$D248,'Smelter Look-up'!$J:$J,0),MATCH($B248&amp;$C248,'Smelter Look-up'!$J:$J,0)))</f>
        <v>#N/A</v>
      </c>
      <c r="X248" s="818">
        <f t="shared" si="33"/>
        <v>0</v>
      </c>
      <c r="AB248" s="819" t="str">
        <f t="shared" si="34"/>
      </c>
    </row>
    <row r="249" ht="20" s="818" customFormat="1">
      <c r="A249" s="772" t="s">
        <v>883</v>
      </c>
      <c r="B249" s="773" t="s">
        <v>149</v>
      </c>
      <c r="C249" s="777" t="s">
        <v>884</v>
      </c>
      <c r="D249" s="821"/>
      <c r="E249" s="773" t="s">
        <v>172</v>
      </c>
      <c r="F249" s="773" t="s">
        <v>883</v>
      </c>
      <c r="G249" s="773" t="s">
        <v>158</v>
      </c>
      <c r="H249" s="774"/>
      <c r="I249" s="775" t="str">
        <f>IF(ISERROR($V249),"",OFFSET('Smelter Look-up'!$H$4,$V249-4,0))</f>
      </c>
      <c r="J249" s="775" t="str">
        <f>IF(ISERROR($V249),"",OFFSET('Smelter Look-up'!$I$4,$V249-4,0))</f>
      </c>
      <c r="K249" s="815"/>
      <c r="L249" s="815"/>
      <c r="M249" s="815"/>
      <c r="N249" s="815"/>
      <c r="O249" s="815" t="s">
        <v>885</v>
      </c>
      <c r="P249" s="776"/>
      <c r="Q249" s="816"/>
      <c r="R249" s="773" t="str">
        <f>IF(ISERROR($V249),"",OFFSET('Smelter Look-up'!$C$4,$V249-4,0)&amp;"")</f>
      </c>
      <c r="S249" s="772" t="str">
        <f t="shared" si="32"/>
      </c>
      <c r="T249" s="772" t="str">
        <f>IF(B249="","",IF(ISERROR(MATCH($J249,SorP!$B$1:$B$6226,0)),"",INDIRECT("'SorP'!$A$"&amp;MATCH($S249&amp;$J249,SorP!C:C,0))))</f>
      </c>
      <c r="U249" s="792"/>
      <c r="V249" s="817" t="e">
        <f>IF(C249="",NA(),IF(OR(C249="Smelter not listed",C249="Smelter not yet identified"),MATCH($B249&amp;$D249,'Smelter Look-up'!$J:$J,0),MATCH($B249&amp;$C249,'Smelter Look-up'!$J:$J,0)))</f>
        <v>#N/A</v>
      </c>
      <c r="X249" s="818">
        <f t="shared" si="33"/>
        <v>0</v>
      </c>
      <c r="AB249" s="819" t="str">
        <f t="shared" si="34"/>
      </c>
    </row>
    <row r="250" ht="20" s="818" customFormat="1">
      <c r="A250" s="772" t="s">
        <v>886</v>
      </c>
      <c r="B250" s="773" t="s">
        <v>149</v>
      </c>
      <c r="C250" s="777" t="s">
        <v>887</v>
      </c>
      <c r="D250" s="821"/>
      <c r="E250" s="773" t="s">
        <v>172</v>
      </c>
      <c r="F250" s="773" t="s">
        <v>886</v>
      </c>
      <c r="G250" s="773" t="s">
        <v>158</v>
      </c>
      <c r="H250" s="774"/>
      <c r="I250" s="775" t="str">
        <f>IF(ISERROR($V250),"",OFFSET('Smelter Look-up'!$H$4,$V250-4,0))</f>
      </c>
      <c r="J250" s="775" t="str">
        <f>IF(ISERROR($V250),"",OFFSET('Smelter Look-up'!$I$4,$V250-4,0))</f>
      </c>
      <c r="K250" s="815"/>
      <c r="L250" s="815"/>
      <c r="M250" s="815"/>
      <c r="N250" s="815"/>
      <c r="O250" s="815" t="s">
        <v>888</v>
      </c>
      <c r="P250" s="776"/>
      <c r="Q250" s="816"/>
      <c r="R250" s="773" t="str">
        <f>IF(ISERROR($V250),"",OFFSET('Smelter Look-up'!$C$4,$V250-4,0)&amp;"")</f>
      </c>
      <c r="S250" s="772" t="str">
        <f t="shared" si="32"/>
      </c>
      <c r="T250" s="772" t="str">
        <f>IF(B250="","",IF(ISERROR(MATCH($J250,SorP!$B$1:$B$6226,0)),"",INDIRECT("'SorP'!$A$"&amp;MATCH($S250&amp;$J250,SorP!C:C,0))))</f>
      </c>
      <c r="U250" s="792"/>
      <c r="V250" s="817" t="e">
        <f>IF(C250="",NA(),IF(OR(C250="Smelter not listed",C250="Smelter not yet identified"),MATCH($B250&amp;$D250,'Smelter Look-up'!$J:$J,0),MATCH($B250&amp;$C250,'Smelter Look-up'!$J:$J,0)))</f>
        <v>#N/A</v>
      </c>
      <c r="X250" s="818">
        <f t="shared" si="33"/>
        <v>0</v>
      </c>
      <c r="AB250" s="819" t="str">
        <f t="shared" si="34"/>
      </c>
    </row>
    <row r="251" ht="20" s="818" customFormat="1">
      <c r="A251" s="772" t="s">
        <v>889</v>
      </c>
      <c r="B251" s="773" t="s">
        <v>149</v>
      </c>
      <c r="C251" s="777" t="s">
        <v>890</v>
      </c>
      <c r="D251" s="821"/>
      <c r="E251" s="773" t="s">
        <v>172</v>
      </c>
      <c r="F251" s="773" t="s">
        <v>889</v>
      </c>
      <c r="G251" s="773" t="s">
        <v>158</v>
      </c>
      <c r="H251" s="774"/>
      <c r="I251" s="775" t="str">
        <f>IF(ISERROR($V251),"",OFFSET('Smelter Look-up'!$H$4,$V251-4,0))</f>
      </c>
      <c r="J251" s="775" t="str">
        <f>IF(ISERROR($V251),"",OFFSET('Smelter Look-up'!$I$4,$V251-4,0))</f>
      </c>
      <c r="K251" s="815"/>
      <c r="L251" s="815"/>
      <c r="M251" s="815"/>
      <c r="N251" s="815"/>
      <c r="O251" s="815" t="s">
        <v>891</v>
      </c>
      <c r="P251" s="776"/>
      <c r="Q251" s="816"/>
      <c r="R251" s="773" t="str">
        <f>IF(ISERROR($V251),"",OFFSET('Smelter Look-up'!$C$4,$V251-4,0)&amp;"")</f>
      </c>
      <c r="S251" s="772" t="str">
        <f t="shared" si="32"/>
      </c>
      <c r="T251" s="772" t="str">
        <f>IF(B251="","",IF(ISERROR(MATCH($J251,SorP!$B$1:$B$6226,0)),"",INDIRECT("'SorP'!$A$"&amp;MATCH($S251&amp;$J251,SorP!C:C,0))))</f>
      </c>
      <c r="U251" s="792"/>
      <c r="V251" s="817" t="e">
        <f>IF(C251="",NA(),IF(OR(C251="Smelter not listed",C251="Smelter not yet identified"),MATCH($B251&amp;$D251,'Smelter Look-up'!$J:$J,0),MATCH($B251&amp;$C251,'Smelter Look-up'!$J:$J,0)))</f>
        <v>#N/A</v>
      </c>
      <c r="X251" s="818">
        <f t="shared" si="33"/>
        <v>0</v>
      </c>
      <c r="AB251" s="819" t="str">
        <f t="shared" si="34"/>
      </c>
    </row>
    <row r="252" ht="20" s="818" customFormat="1">
      <c r="A252" s="772" t="s">
        <v>892</v>
      </c>
      <c r="B252" s="773" t="s">
        <v>149</v>
      </c>
      <c r="C252" s="777" t="s">
        <v>893</v>
      </c>
      <c r="D252" s="821"/>
      <c r="E252" s="773" t="s">
        <v>172</v>
      </c>
      <c r="F252" s="773" t="s">
        <v>892</v>
      </c>
      <c r="G252" s="773" t="s">
        <v>158</v>
      </c>
      <c r="H252" s="774"/>
      <c r="I252" s="775" t="str">
        <f>IF(ISERROR($V252),"",OFFSET('Smelter Look-up'!$H$4,$V252-4,0))</f>
      </c>
      <c r="J252" s="775" t="str">
        <f>IF(ISERROR($V252),"",OFFSET('Smelter Look-up'!$I$4,$V252-4,0))</f>
      </c>
      <c r="K252" s="815"/>
      <c r="L252" s="815"/>
      <c r="M252" s="815"/>
      <c r="N252" s="815"/>
      <c r="O252" s="815" t="s">
        <v>894</v>
      </c>
      <c r="P252" s="776"/>
      <c r="Q252" s="816"/>
      <c r="R252" s="773" t="str">
        <f>IF(ISERROR($V252),"",OFFSET('Smelter Look-up'!$C$4,$V252-4,0)&amp;"")</f>
      </c>
      <c r="S252" s="772" t="str">
        <f t="shared" si="32"/>
      </c>
      <c r="T252" s="772" t="str">
        <f>IF(B252="","",IF(ISERROR(MATCH($J252,SorP!$B$1:$B$6226,0)),"",INDIRECT("'SorP'!$A$"&amp;MATCH($S252&amp;$J252,SorP!C:C,0))))</f>
      </c>
      <c r="U252" s="792"/>
      <c r="V252" s="817" t="e">
        <f>IF(C252="",NA(),IF(OR(C252="Smelter not listed",C252="Smelter not yet identified"),MATCH($B252&amp;$D252,'Smelter Look-up'!$J:$J,0),MATCH($B252&amp;$C252,'Smelter Look-up'!$J:$J,0)))</f>
        <v>#N/A</v>
      </c>
      <c r="X252" s="818">
        <f t="shared" si="33"/>
        <v>0</v>
      </c>
      <c r="AB252" s="819" t="str">
        <f t="shared" si="34"/>
      </c>
    </row>
    <row r="253" ht="20" s="818" customFormat="1">
      <c r="A253" s="772" t="s">
        <v>895</v>
      </c>
      <c r="B253" s="773" t="s">
        <v>149</v>
      </c>
      <c r="C253" s="777" t="s">
        <v>896</v>
      </c>
      <c r="D253" s="821"/>
      <c r="E253" s="773" t="s">
        <v>172</v>
      </c>
      <c r="F253" s="773" t="s">
        <v>895</v>
      </c>
      <c r="G253" s="773" t="s">
        <v>158</v>
      </c>
      <c r="H253" s="774"/>
      <c r="I253" s="775" t="str">
        <f>IF(ISERROR($V253),"",OFFSET('Smelter Look-up'!$H$4,$V253-4,0))</f>
      </c>
      <c r="J253" s="775" t="str">
        <f>IF(ISERROR($V253),"",OFFSET('Smelter Look-up'!$I$4,$V253-4,0))</f>
      </c>
      <c r="K253" s="815"/>
      <c r="L253" s="815"/>
      <c r="M253" s="815"/>
      <c r="N253" s="815"/>
      <c r="O253" s="815" t="s">
        <v>894</v>
      </c>
      <c r="P253" s="776"/>
      <c r="Q253" s="816"/>
      <c r="R253" s="773" t="str">
        <f>IF(ISERROR($V253),"",OFFSET('Smelter Look-up'!$C$4,$V253-4,0)&amp;"")</f>
      </c>
      <c r="S253" s="772" t="str">
        <f t="shared" si="32"/>
      </c>
      <c r="T253" s="772" t="str">
        <f>IF(B253="","",IF(ISERROR(MATCH($J253,SorP!$B$1:$B$6226,0)),"",INDIRECT("'SorP'!$A$"&amp;MATCH($S253&amp;$J253,SorP!C:C,0))))</f>
      </c>
      <c r="U253" s="792"/>
      <c r="V253" s="817" t="e">
        <f>IF(C253="",NA(),IF(OR(C253="Smelter not listed",C253="Smelter not yet identified"),MATCH($B253&amp;$D253,'Smelter Look-up'!$J:$J,0),MATCH($B253&amp;$C253,'Smelter Look-up'!$J:$J,0)))</f>
        <v>#N/A</v>
      </c>
      <c r="X253" s="818">
        <f t="shared" si="33"/>
        <v>0</v>
      </c>
      <c r="AB253" s="819" t="str">
        <f t="shared" si="34"/>
      </c>
    </row>
    <row r="254" ht="20" s="818" customFormat="1">
      <c r="A254" s="772" t="s">
        <v>897</v>
      </c>
      <c r="B254" s="773" t="s">
        <v>149</v>
      </c>
      <c r="C254" s="777" t="s">
        <v>898</v>
      </c>
      <c r="D254" s="821"/>
      <c r="E254" s="773" t="s">
        <v>172</v>
      </c>
      <c r="F254" s="773" t="s">
        <v>897</v>
      </c>
      <c r="G254" s="773" t="s">
        <v>158</v>
      </c>
      <c r="H254" s="774"/>
      <c r="I254" s="775" t="str">
        <f>IF(ISERROR($V254),"",OFFSET('Smelter Look-up'!$H$4,$V254-4,0))</f>
      </c>
      <c r="J254" s="775" t="str">
        <f>IF(ISERROR($V254),"",OFFSET('Smelter Look-up'!$I$4,$V254-4,0))</f>
      </c>
      <c r="K254" s="815"/>
      <c r="L254" s="815"/>
      <c r="M254" s="815"/>
      <c r="N254" s="815"/>
      <c r="O254" s="815" t="s">
        <v>894</v>
      </c>
      <c r="P254" s="776"/>
      <c r="Q254" s="816"/>
      <c r="R254" s="773" t="str">
        <f>IF(ISERROR($V254),"",OFFSET('Smelter Look-up'!$C$4,$V254-4,0)&amp;"")</f>
      </c>
      <c r="S254" s="772" t="str">
        <f t="shared" si="32"/>
      </c>
      <c r="T254" s="772" t="str">
        <f>IF(B254="","",IF(ISERROR(MATCH($J254,SorP!$B$1:$B$6226,0)),"",INDIRECT("'SorP'!$A$"&amp;MATCH($S254&amp;$J254,SorP!C:C,0))))</f>
      </c>
      <c r="U254" s="792"/>
      <c r="V254" s="817" t="e">
        <f>IF(C254="",NA(),IF(OR(C254="Smelter not listed",C254="Smelter not yet identified"),MATCH($B254&amp;$D254,'Smelter Look-up'!$J:$J,0),MATCH($B254&amp;$C254,'Smelter Look-up'!$J:$J,0)))</f>
        <v>#N/A</v>
      </c>
      <c r="X254" s="818">
        <f t="shared" si="33"/>
        <v>0</v>
      </c>
      <c r="AB254" s="819" t="str">
        <f t="shared" si="34"/>
      </c>
    </row>
    <row r="255" ht="20" s="818" customFormat="1">
      <c r="A255" s="772" t="s">
        <v>899</v>
      </c>
      <c r="B255" s="773" t="s">
        <v>149</v>
      </c>
      <c r="C255" s="777" t="s">
        <v>900</v>
      </c>
      <c r="D255" s="821"/>
      <c r="E255" s="773" t="s">
        <v>263</v>
      </c>
      <c r="F255" s="773" t="s">
        <v>899</v>
      </c>
      <c r="G255" s="773" t="s">
        <v>158</v>
      </c>
      <c r="H255" s="774"/>
      <c r="I255" s="775" t="str">
        <f>IF(ISERROR($V255),"",OFFSET('Smelter Look-up'!$H$4,$V255-4,0))</f>
      </c>
      <c r="J255" s="775" t="str">
        <f>IF(ISERROR($V255),"",OFFSET('Smelter Look-up'!$I$4,$V255-4,0))</f>
      </c>
      <c r="K255" s="815"/>
      <c r="L255" s="815"/>
      <c r="M255" s="815"/>
      <c r="N255" s="815"/>
      <c r="O255" s="815" t="s">
        <v>243</v>
      </c>
      <c r="P255" s="776"/>
      <c r="Q255" s="816"/>
      <c r="R255" s="773" t="str">
        <f>IF(ISERROR($V255),"",OFFSET('Smelter Look-up'!$C$4,$V255-4,0)&amp;"")</f>
      </c>
      <c r="S255" s="772" t="str">
        <f t="shared" si="32"/>
      </c>
      <c r="T255" s="772" t="str">
        <f>IF(B255="","",IF(ISERROR(MATCH($J255,SorP!$B$1:$B$6226,0)),"",INDIRECT("'SorP'!$A$"&amp;MATCH($S255&amp;$J255,SorP!C:C,0))))</f>
      </c>
      <c r="U255" s="792"/>
      <c r="V255" s="817" t="e">
        <f>IF(C255="",NA(),IF(OR(C255="Smelter not listed",C255="Smelter not yet identified"),MATCH($B255&amp;$D255,'Smelter Look-up'!$J:$J,0),MATCH($B255&amp;$C255,'Smelter Look-up'!$J:$J,0)))</f>
        <v>#N/A</v>
      </c>
      <c r="X255" s="818">
        <f t="shared" si="33"/>
        <v>0</v>
      </c>
      <c r="AB255" s="819" t="str">
        <f t="shared" si="34"/>
      </c>
    </row>
    <row r="256" ht="20" s="818" customFormat="1">
      <c r="A256" s="772" t="s">
        <v>901</v>
      </c>
      <c r="B256" s="773" t="s">
        <v>149</v>
      </c>
      <c r="C256" s="777" t="s">
        <v>902</v>
      </c>
      <c r="D256" s="821"/>
      <c r="E256" s="773" t="s">
        <v>263</v>
      </c>
      <c r="F256" s="773" t="s">
        <v>901</v>
      </c>
      <c r="G256" s="773" t="s">
        <v>158</v>
      </c>
      <c r="H256" s="774"/>
      <c r="I256" s="775" t="str">
        <f>IF(ISERROR($V256),"",OFFSET('Smelter Look-up'!$H$4,$V256-4,0))</f>
      </c>
      <c r="J256" s="775" t="str">
        <f>IF(ISERROR($V256),"",OFFSET('Smelter Look-up'!$I$4,$V256-4,0))</f>
      </c>
      <c r="K256" s="815"/>
      <c r="L256" s="815"/>
      <c r="M256" s="815"/>
      <c r="N256" s="815"/>
      <c r="O256" s="815" t="s">
        <v>903</v>
      </c>
      <c r="P256" s="776"/>
      <c r="Q256" s="816"/>
      <c r="R256" s="773" t="str">
        <f>IF(ISERROR($V256),"",OFFSET('Smelter Look-up'!$C$4,$V256-4,0)&amp;"")</f>
      </c>
      <c r="S256" s="772" t="str">
        <f t="shared" si="32"/>
      </c>
      <c r="T256" s="772" t="str">
        <f>IF(B256="","",IF(ISERROR(MATCH($J256,SorP!$B$1:$B$6226,0)),"",INDIRECT("'SorP'!$A$"&amp;MATCH($S256&amp;$J256,SorP!C:C,0))))</f>
      </c>
      <c r="U256" s="792"/>
      <c r="V256" s="817" t="e">
        <f>IF(C256="",NA(),IF(OR(C256="Smelter not listed",C256="Smelter not yet identified"),MATCH($B256&amp;$D256,'Smelter Look-up'!$J:$J,0),MATCH($B256&amp;$C256,'Smelter Look-up'!$J:$J,0)))</f>
        <v>#N/A</v>
      </c>
      <c r="X256" s="818">
        <f t="shared" si="33"/>
        <v>0</v>
      </c>
      <c r="AB256" s="819" t="str">
        <f t="shared" si="34"/>
      </c>
    </row>
    <row r="257" ht="20" s="818" customFormat="1">
      <c r="A257" s="772" t="s">
        <v>904</v>
      </c>
      <c r="B257" s="773" t="s">
        <v>149</v>
      </c>
      <c r="C257" s="777" t="s">
        <v>905</v>
      </c>
      <c r="D257" s="821"/>
      <c r="E257" s="773" t="s">
        <v>263</v>
      </c>
      <c r="F257" s="773" t="s">
        <v>904</v>
      </c>
      <c r="G257" s="773" t="s">
        <v>158</v>
      </c>
      <c r="H257" s="774"/>
      <c r="I257" s="775" t="str">
        <f>IF(ISERROR($V257),"",OFFSET('Smelter Look-up'!$H$4,$V257-4,0))</f>
      </c>
      <c r="J257" s="775" t="str">
        <f>IF(ISERROR($V257),"",OFFSET('Smelter Look-up'!$I$4,$V257-4,0))</f>
      </c>
      <c r="K257" s="815"/>
      <c r="L257" s="815"/>
      <c r="M257" s="815"/>
      <c r="N257" s="815"/>
      <c r="O257" s="815" t="s">
        <v>906</v>
      </c>
      <c r="P257" s="776"/>
      <c r="Q257" s="816"/>
      <c r="R257" s="773" t="str">
        <f>IF(ISERROR($V257),"",OFFSET('Smelter Look-up'!$C$4,$V257-4,0)&amp;"")</f>
      </c>
      <c r="S257" s="772" t="str">
        <f t="shared" si="32"/>
      </c>
      <c r="T257" s="772" t="str">
        <f>IF(B257="","",IF(ISERROR(MATCH($J257,SorP!$B$1:$B$6226,0)),"",INDIRECT("'SorP'!$A$"&amp;MATCH($S257&amp;$J257,SorP!C:C,0))))</f>
      </c>
      <c r="U257" s="792"/>
      <c r="V257" s="817" t="e">
        <f>IF(C257="",NA(),IF(OR(C257="Smelter not listed",C257="Smelter not yet identified"),MATCH($B257&amp;$D257,'Smelter Look-up'!$J:$J,0),MATCH($B257&amp;$C257,'Smelter Look-up'!$J:$J,0)))</f>
        <v>#N/A</v>
      </c>
      <c r="X257" s="818">
        <f t="shared" si="33"/>
        <v>0</v>
      </c>
      <c r="AB257" s="819" t="str">
        <f t="shared" si="34"/>
      </c>
    </row>
    <row r="258" ht="20" s="818" customFormat="1">
      <c r="A258" s="772" t="s">
        <v>907</v>
      </c>
      <c r="B258" s="773" t="s">
        <v>149</v>
      </c>
      <c r="C258" s="777" t="s">
        <v>908</v>
      </c>
      <c r="D258" s="821"/>
      <c r="E258" s="773" t="s">
        <v>263</v>
      </c>
      <c r="F258" s="773" t="s">
        <v>907</v>
      </c>
      <c r="G258" s="773" t="s">
        <v>158</v>
      </c>
      <c r="H258" s="774"/>
      <c r="I258" s="775" t="str">
        <f>IF(ISERROR($V258),"",OFFSET('Smelter Look-up'!$H$4,$V258-4,0))</f>
      </c>
      <c r="J258" s="775" t="str">
        <f>IF(ISERROR($V258),"",OFFSET('Smelter Look-up'!$I$4,$V258-4,0))</f>
      </c>
      <c r="K258" s="815"/>
      <c r="L258" s="815"/>
      <c r="M258" s="815"/>
      <c r="N258" s="815"/>
      <c r="O258" s="815" t="s">
        <v>909</v>
      </c>
      <c r="P258" s="776"/>
      <c r="Q258" s="816"/>
      <c r="R258" s="773" t="str">
        <f>IF(ISERROR($V258),"",OFFSET('Smelter Look-up'!$C$4,$V258-4,0)&amp;"")</f>
      </c>
      <c r="S258" s="772" t="str">
        <f t="shared" si="32"/>
      </c>
      <c r="T258" s="772" t="str">
        <f>IF(B258="","",IF(ISERROR(MATCH($J258,SorP!$B$1:$B$6226,0)),"",INDIRECT("'SorP'!$A$"&amp;MATCH($S258&amp;$J258,SorP!C:C,0))))</f>
      </c>
      <c r="U258" s="792"/>
      <c r="V258" s="817" t="e">
        <f>IF(C258="",NA(),IF(OR(C258="Smelter not listed",C258="Smelter not yet identified"),MATCH($B258&amp;$D258,'Smelter Look-up'!$J:$J,0),MATCH($B258&amp;$C258,'Smelter Look-up'!$J:$J,0)))</f>
        <v>#N/A</v>
      </c>
      <c r="X258" s="818">
        <f t="shared" si="33"/>
        <v>0</v>
      </c>
      <c r="AB258" s="819" t="str">
        <f t="shared" si="34"/>
      </c>
    </row>
    <row r="259" ht="20" s="818" customFormat="1">
      <c r="A259" s="772" t="s">
        <v>910</v>
      </c>
      <c r="B259" s="773" t="s">
        <v>149</v>
      </c>
      <c r="C259" s="777" t="s">
        <v>911</v>
      </c>
      <c r="D259" s="821"/>
      <c r="E259" s="773" t="s">
        <v>263</v>
      </c>
      <c r="F259" s="773" t="s">
        <v>910</v>
      </c>
      <c r="G259" s="773" t="s">
        <v>158</v>
      </c>
      <c r="H259" s="774"/>
      <c r="I259" s="775" t="str">
        <f>IF(ISERROR($V259),"",OFFSET('Smelter Look-up'!$H$4,$V259-4,0))</f>
      </c>
      <c r="J259" s="775" t="str">
        <f>IF(ISERROR($V259),"",OFFSET('Smelter Look-up'!$I$4,$V259-4,0))</f>
      </c>
      <c r="K259" s="815"/>
      <c r="L259" s="815"/>
      <c r="M259" s="815"/>
      <c r="N259" s="815"/>
      <c r="O259" s="815" t="s">
        <v>912</v>
      </c>
      <c r="P259" s="776"/>
      <c r="Q259" s="816"/>
      <c r="R259" s="773" t="str">
        <f>IF(ISERROR($V259),"",OFFSET('Smelter Look-up'!$C$4,$V259-4,0)&amp;"")</f>
      </c>
      <c r="S259" s="772" t="str">
        <f t="shared" si="32"/>
      </c>
      <c r="T259" s="772" t="str">
        <f>IF(B259="","",IF(ISERROR(MATCH($J259,SorP!$B$1:$B$6226,0)),"",INDIRECT("'SorP'!$A$"&amp;MATCH($S259&amp;$J259,SorP!C:C,0))))</f>
      </c>
      <c r="U259" s="792"/>
      <c r="V259" s="817" t="e">
        <f>IF(C259="",NA(),IF(OR(C259="Smelter not listed",C259="Smelter not yet identified"),MATCH($B259&amp;$D259,'Smelter Look-up'!$J:$J,0),MATCH($B259&amp;$C259,'Smelter Look-up'!$J:$J,0)))</f>
        <v>#N/A</v>
      </c>
      <c r="X259" s="818">
        <f t="shared" si="33"/>
        <v>0</v>
      </c>
      <c r="AB259" s="819" t="str">
        <f t="shared" si="34"/>
      </c>
    </row>
    <row r="260" ht="20" s="818" customFormat="1">
      <c r="A260" s="772" t="s">
        <v>913</v>
      </c>
      <c r="B260" s="773" t="s">
        <v>149</v>
      </c>
      <c r="C260" s="777" t="s">
        <v>914</v>
      </c>
      <c r="D260" s="821"/>
      <c r="E260" s="773" t="s">
        <v>263</v>
      </c>
      <c r="F260" s="773" t="s">
        <v>913</v>
      </c>
      <c r="G260" s="773" t="s">
        <v>158</v>
      </c>
      <c r="H260" s="774"/>
      <c r="I260" s="775" t="str">
        <f>IF(ISERROR($V260),"",OFFSET('Smelter Look-up'!$H$4,$V260-4,0))</f>
      </c>
      <c r="J260" s="775" t="str">
        <f>IF(ISERROR($V260),"",OFFSET('Smelter Look-up'!$I$4,$V260-4,0))</f>
      </c>
      <c r="K260" s="815"/>
      <c r="L260" s="815"/>
      <c r="M260" s="815"/>
      <c r="N260" s="815"/>
      <c r="O260" s="815" t="s">
        <v>915</v>
      </c>
      <c r="P260" s="776"/>
      <c r="Q260" s="816"/>
      <c r="R260" s="773" t="str">
        <f>IF(ISERROR($V260),"",OFFSET('Smelter Look-up'!$C$4,$V260-4,0)&amp;"")</f>
      </c>
      <c r="S260" s="772" t="str">
        <f t="shared" si="32"/>
      </c>
      <c r="T260" s="772" t="str">
        <f>IF(B260="","",IF(ISERROR(MATCH($J260,SorP!$B$1:$B$6226,0)),"",INDIRECT("'SorP'!$A$"&amp;MATCH($S260&amp;$J260,SorP!C:C,0))))</f>
      </c>
      <c r="U260" s="792"/>
      <c r="V260" s="817" t="e">
        <f>IF(C260="",NA(),IF(OR(C260="Smelter not listed",C260="Smelter not yet identified"),MATCH($B260&amp;$D260,'Smelter Look-up'!$J:$J,0),MATCH($B260&amp;$C260,'Smelter Look-up'!$J:$J,0)))</f>
        <v>#N/A</v>
      </c>
      <c r="X260" s="818">
        <f t="shared" si="33"/>
        <v>0</v>
      </c>
      <c r="AB260" s="819" t="str">
        <f t="shared" si="34"/>
      </c>
    </row>
    <row r="261" ht="20" s="818" customFormat="1">
      <c r="A261" s="772" t="s">
        <v>916</v>
      </c>
      <c r="B261" s="773" t="s">
        <v>149</v>
      </c>
      <c r="C261" s="777" t="s">
        <v>917</v>
      </c>
      <c r="D261" s="821"/>
      <c r="E261" s="773" t="s">
        <v>263</v>
      </c>
      <c r="F261" s="773" t="s">
        <v>916</v>
      </c>
      <c r="G261" s="773" t="s">
        <v>158</v>
      </c>
      <c r="H261" s="774"/>
      <c r="I261" s="775" t="str">
        <f>IF(ISERROR($V261),"",OFFSET('Smelter Look-up'!$H$4,$V261-4,0))</f>
      </c>
      <c r="J261" s="775" t="str">
        <f>IF(ISERROR($V261),"",OFFSET('Smelter Look-up'!$I$4,$V261-4,0))</f>
      </c>
      <c r="K261" s="815"/>
      <c r="L261" s="815"/>
      <c r="M261" s="815"/>
      <c r="N261" s="815"/>
      <c r="O261" s="815" t="s">
        <v>918</v>
      </c>
      <c r="P261" s="776"/>
      <c r="Q261" s="816"/>
      <c r="R261" s="773" t="str">
        <f>IF(ISERROR($V261),"",OFFSET('Smelter Look-up'!$C$4,$V261-4,0)&amp;"")</f>
      </c>
      <c r="S261" s="772" t="str">
        <f>IF(B261="","",IF(ISERROR(MATCH($E261,CL,0)),"Unknown",INDIRECT("'C'!$A$"&amp;MATCH($E261,CL,0)+1)))</f>
      </c>
      <c r="T261" s="772" t="str">
        <f>IF(B261="","",IF(ISERROR(MATCH($J261,SorP!$B$1:$B$6226,0)),"",INDIRECT("'SorP'!$A$"&amp;MATCH($S261&amp;$J261,SorP!C:C,0))))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 s="818" customFormat="1">
      <c r="A262" s="772" t="s">
        <v>919</v>
      </c>
      <c r="B262" s="773" t="s">
        <v>149</v>
      </c>
      <c r="C262" s="777" t="s">
        <v>920</v>
      </c>
      <c r="D262" s="821"/>
      <c r="E262" s="773" t="s">
        <v>263</v>
      </c>
      <c r="F262" s="773" t="s">
        <v>919</v>
      </c>
      <c r="G262" s="773" t="s">
        <v>158</v>
      </c>
      <c r="H262" s="774"/>
      <c r="I262" s="775" t="str">
        <f>IF(ISERROR($V262),"",OFFSET('Smelter Look-up'!$H$4,$V262-4,0))</f>
      </c>
      <c r="J262" s="775" t="str">
        <f>IF(ISERROR($V262),"",OFFSET('Smelter Look-up'!$I$4,$V262-4,0))</f>
      </c>
      <c r="K262" s="815"/>
      <c r="L262" s="815"/>
      <c r="M262" s="815"/>
      <c r="N262" s="815"/>
      <c r="O262" s="815" t="s">
        <v>921</v>
      </c>
      <c r="P262" s="776"/>
      <c r="Q262" s="816"/>
      <c r="R262" s="773" t="str">
        <f>IF(ISERROR($V262),"",OFFSET('Smelter Look-up'!$C$4,$V262-4,0)&amp;"")</f>
      </c>
      <c r="S262" s="772" t="str">
        <f ref="S262:S293" t="shared" si="38">IF(B262="","",IF(ISERROR(MATCH($E262,CL,0)),"Unknown",INDIRECT("'C'!$A$"&amp;MATCH($E262,CL,0)+1)))</f>
      </c>
      <c r="T262" s="772" t="str">
        <f>IF(B262="","",IF(ISERROR(MATCH($J262,SorP!$B$1:$B$6226,0)),"",INDIRECT("'SorP'!$A$"&amp;MATCH($S262&amp;$J262,SorP!C:C,0))))</f>
      </c>
      <c r="U262" s="792"/>
      <c r="V262" s="817" t="e">
        <f>IF(C262="",NA(),IF(OR(C262="Smelter not listed",C262="Smelter not yet identified"),MATCH($B262&amp;$D262,'Smelter Look-up'!$J:$J,0),MATCH($B262&amp;$C262,'Smelter Look-up'!$J:$J,0)))</f>
        <v>#N/A</v>
      </c>
      <c r="X262" s="818">
        <f ref="X262:X293" t="shared" si="39">IF(AND(C262="Smelter not listed",OR(LEN(D262)=0,LEN(E262)=0)),1,0)</f>
        <v>0</v>
      </c>
      <c r="AB262" s="819" t="str">
        <f ref="AB262:AB293" t="shared" si="40">B262&amp;C262</f>
      </c>
    </row>
    <row r="263" ht="20" s="818" customFormat="1">
      <c r="A263" s="772" t="s">
        <v>922</v>
      </c>
      <c r="B263" s="773" t="s">
        <v>149</v>
      </c>
      <c r="C263" s="777" t="s">
        <v>923</v>
      </c>
      <c r="D263" s="821"/>
      <c r="E263" s="773" t="s">
        <v>263</v>
      </c>
      <c r="F263" s="773" t="s">
        <v>922</v>
      </c>
      <c r="G263" s="773" t="s">
        <v>158</v>
      </c>
      <c r="H263" s="774"/>
      <c r="I263" s="775" t="str">
        <f>IF(ISERROR($V263),"",OFFSET('Smelter Look-up'!$H$4,$V263-4,0))</f>
      </c>
      <c r="J263" s="775" t="str">
        <f>IF(ISERROR($V263),"",OFFSET('Smelter Look-up'!$I$4,$V263-4,0))</f>
      </c>
      <c r="K263" s="815"/>
      <c r="L263" s="815"/>
      <c r="M263" s="815"/>
      <c r="N263" s="815"/>
      <c r="O263" s="815" t="s">
        <v>924</v>
      </c>
      <c r="P263" s="776"/>
      <c r="Q263" s="816"/>
      <c r="R263" s="773" t="str">
        <f>IF(ISERROR($V263),"",OFFSET('Smelter Look-up'!$C$4,$V263-4,0)&amp;"")</f>
      </c>
      <c r="S263" s="772" t="str">
        <f t="shared" si="38"/>
      </c>
      <c r="T263" s="772" t="str">
        <f>IF(B263="","",IF(ISERROR(MATCH($J263,SorP!$B$1:$B$6226,0)),"",INDIRECT("'SorP'!$A$"&amp;MATCH($S263&amp;$J263,SorP!C:C,0))))</f>
      </c>
      <c r="U263" s="792"/>
      <c r="V263" s="817" t="e">
        <f>IF(C263="",NA(),IF(OR(C263="Smelter not listed",C263="Smelter not yet identified"),MATCH($B263&amp;$D263,'Smelter Look-up'!$J:$J,0),MATCH($B263&amp;$C263,'Smelter Look-up'!$J:$J,0)))</f>
        <v>#N/A</v>
      </c>
      <c r="X263" s="818">
        <f t="shared" si="39"/>
        <v>0</v>
      </c>
      <c r="AB263" s="819" t="str">
        <f t="shared" si="40"/>
      </c>
    </row>
    <row r="264" ht="20" s="818" customFormat="1">
      <c r="A264" s="772" t="s">
        <v>925</v>
      </c>
      <c r="B264" s="773" t="s">
        <v>149</v>
      </c>
      <c r="C264" s="777" t="s">
        <v>926</v>
      </c>
      <c r="D264" s="821"/>
      <c r="E264" s="773" t="s">
        <v>263</v>
      </c>
      <c r="F264" s="773" t="s">
        <v>925</v>
      </c>
      <c r="G264" s="773" t="s">
        <v>158</v>
      </c>
      <c r="H264" s="774"/>
      <c r="I264" s="775" t="str">
        <f>IF(ISERROR($V264),"",OFFSET('Smelter Look-up'!$H$4,$V264-4,0))</f>
      </c>
      <c r="J264" s="775" t="str">
        <f>IF(ISERROR($V264),"",OFFSET('Smelter Look-up'!$I$4,$V264-4,0))</f>
      </c>
      <c r="K264" s="815"/>
      <c r="L264" s="815"/>
      <c r="M264" s="815"/>
      <c r="N264" s="815"/>
      <c r="O264" s="815" t="s">
        <v>927</v>
      </c>
      <c r="P264" s="776"/>
      <c r="Q264" s="816"/>
      <c r="R264" s="773" t="str">
        <f>IF(ISERROR($V264),"",OFFSET('Smelter Look-up'!$C$4,$V264-4,0)&amp;"")</f>
      </c>
      <c r="S264" s="772" t="str">
        <f t="shared" si="38"/>
      </c>
      <c r="T264" s="772" t="str">
        <f>IF(B264="","",IF(ISERROR(MATCH($J264,SorP!$B$1:$B$6226,0)),"",INDIRECT("'SorP'!$A$"&amp;MATCH($S264&amp;$J264,SorP!C:C,0))))</f>
      </c>
      <c r="U264" s="792"/>
      <c r="V264" s="817" t="e">
        <f>IF(C264="",NA(),IF(OR(C264="Smelter not listed",C264="Smelter not yet identified"),MATCH($B264&amp;$D264,'Smelter Look-up'!$J:$J,0),MATCH($B264&amp;$C264,'Smelter Look-up'!$J:$J,0)))</f>
        <v>#N/A</v>
      </c>
      <c r="X264" s="818">
        <f t="shared" si="39"/>
        <v>0</v>
      </c>
      <c r="AB264" s="819" t="str">
        <f t="shared" si="40"/>
      </c>
    </row>
    <row r="265" ht="20" s="818" customFormat="1">
      <c r="A265" s="772" t="s">
        <v>928</v>
      </c>
      <c r="B265" s="773" t="s">
        <v>149</v>
      </c>
      <c r="C265" s="777" t="s">
        <v>929</v>
      </c>
      <c r="D265" s="821"/>
      <c r="E265" s="773" t="s">
        <v>263</v>
      </c>
      <c r="F265" s="773" t="s">
        <v>928</v>
      </c>
      <c r="G265" s="773" t="s">
        <v>158</v>
      </c>
      <c r="H265" s="774"/>
      <c r="I265" s="775" t="str">
        <f>IF(ISERROR($V265),"",OFFSET('Smelter Look-up'!$H$4,$V265-4,0))</f>
      </c>
      <c r="J265" s="775" t="str">
        <f>IF(ISERROR($V265),"",OFFSET('Smelter Look-up'!$I$4,$V265-4,0))</f>
      </c>
      <c r="K265" s="815"/>
      <c r="L265" s="815"/>
      <c r="M265" s="815"/>
      <c r="N265" s="815"/>
      <c r="O265" s="815" t="s">
        <v>930</v>
      </c>
      <c r="P265" s="776"/>
      <c r="Q265" s="816"/>
      <c r="R265" s="773" t="str">
        <f>IF(ISERROR($V265),"",OFFSET('Smelter Look-up'!$C$4,$V265-4,0)&amp;"")</f>
      </c>
      <c r="S265" s="772" t="str">
        <f t="shared" si="38"/>
      </c>
      <c r="T265" s="772" t="str">
        <f>IF(B265="","",IF(ISERROR(MATCH($J265,SorP!$B$1:$B$6226,0)),"",INDIRECT("'SorP'!$A$"&amp;MATCH($S265&amp;$J265,SorP!C:C,0))))</f>
      </c>
      <c r="U265" s="792"/>
      <c r="V265" s="817" t="e">
        <f>IF(C265="",NA(),IF(OR(C265="Smelter not listed",C265="Smelter not yet identified"),MATCH($B265&amp;$D265,'Smelter Look-up'!$J:$J,0),MATCH($B265&amp;$C265,'Smelter Look-up'!$J:$J,0)))</f>
        <v>#N/A</v>
      </c>
      <c r="X265" s="818">
        <f t="shared" si="39"/>
        <v>0</v>
      </c>
      <c r="AB265" s="819" t="str">
        <f t="shared" si="40"/>
      </c>
    </row>
    <row r="266" ht="20" s="818" customFormat="1">
      <c r="A266" s="772" t="s">
        <v>931</v>
      </c>
      <c r="B266" s="773" t="s">
        <v>147</v>
      </c>
      <c r="C266" s="777" t="s">
        <v>932</v>
      </c>
      <c r="D266" s="821"/>
      <c r="E266" s="773" t="s">
        <v>225</v>
      </c>
      <c r="F266" s="773" t="s">
        <v>931</v>
      </c>
      <c r="G266" s="773" t="s">
        <v>158</v>
      </c>
      <c r="H266" s="774"/>
      <c r="I266" s="775" t="str">
        <f>IF(ISERROR($V266),"",OFFSET('Smelter Look-up'!$H$4,$V266-4,0))</f>
      </c>
      <c r="J266" s="775" t="str">
        <f>IF(ISERROR($V266),"",OFFSET('Smelter Look-up'!$I$4,$V266-4,0))</f>
      </c>
      <c r="K266" s="815"/>
      <c r="L266" s="815"/>
      <c r="M266" s="815"/>
      <c r="N266" s="815"/>
      <c r="O266" s="815" t="s">
        <v>399</v>
      </c>
      <c r="P266" s="776"/>
      <c r="Q266" s="816"/>
      <c r="R266" s="773" t="str">
        <f>IF(ISERROR($V266),"",OFFSET('Smelter Look-up'!$C$4,$V266-4,0)&amp;"")</f>
      </c>
      <c r="S266" s="772" t="str">
        <f t="shared" si="38"/>
      </c>
      <c r="T266" s="772" t="str">
        <f>IF(B266="","",IF(ISERROR(MATCH($J266,SorP!$B$1:$B$6226,0)),"",INDIRECT("'SorP'!$A$"&amp;MATCH($S266&amp;$J266,SorP!C:C,0))))</f>
      </c>
      <c r="U266" s="792"/>
      <c r="V266" s="817" t="e">
        <f>IF(C266="",NA(),IF(OR(C266="Smelter not listed",C266="Smelter not yet identified"),MATCH($B266&amp;$D266,'Smelter Look-up'!$J:$J,0),MATCH($B266&amp;$C266,'Smelter Look-up'!$J:$J,0)))</f>
        <v>#N/A</v>
      </c>
      <c r="X266" s="818">
        <f t="shared" si="39"/>
        <v>0</v>
      </c>
      <c r="AB266" s="819" t="str">
        <f t="shared" si="40"/>
      </c>
    </row>
    <row r="267" ht="20" s="818" customFormat="1">
      <c r="A267" s="772" t="s">
        <v>933</v>
      </c>
      <c r="B267" s="773" t="s">
        <v>149</v>
      </c>
      <c r="C267" s="777" t="s">
        <v>934</v>
      </c>
      <c r="D267" s="821"/>
      <c r="E267" s="773" t="s">
        <v>935</v>
      </c>
      <c r="F267" s="773" t="s">
        <v>933</v>
      </c>
      <c r="G267" s="773" t="s">
        <v>158</v>
      </c>
      <c r="H267" s="774"/>
      <c r="I267" s="775" t="str">
        <f>IF(ISERROR($V267),"",OFFSET('Smelter Look-up'!$H$4,$V267-4,0))</f>
      </c>
      <c r="J267" s="775" t="str">
        <f>IF(ISERROR($V267),"",OFFSET('Smelter Look-up'!$I$4,$V267-4,0))</f>
      </c>
      <c r="K267" s="815"/>
      <c r="L267" s="815"/>
      <c r="M267" s="815"/>
      <c r="N267" s="815"/>
      <c r="O267" s="815" t="s">
        <v>936</v>
      </c>
      <c r="P267" s="776"/>
      <c r="Q267" s="816"/>
      <c r="R267" s="773" t="str">
        <f>IF(ISERROR($V267),"",OFFSET('Smelter Look-up'!$C$4,$V267-4,0)&amp;"")</f>
      </c>
      <c r="S267" s="772" t="str">
        <f t="shared" si="38"/>
      </c>
      <c r="T267" s="772" t="str">
        <f>IF(B267="","",IF(ISERROR(MATCH($J267,SorP!$B$1:$B$6226,0)),"",INDIRECT("'SorP'!$A$"&amp;MATCH($S267&amp;$J267,SorP!C:C,0))))</f>
      </c>
      <c r="U267" s="792"/>
      <c r="V267" s="817" t="e">
        <f>IF(C267="",NA(),IF(OR(C267="Smelter not listed",C267="Smelter not yet identified"),MATCH($B267&amp;$D267,'Smelter Look-up'!$J:$J,0),MATCH($B267&amp;$C267,'Smelter Look-up'!$J:$J,0)))</f>
        <v>#N/A</v>
      </c>
      <c r="X267" s="818">
        <f t="shared" si="39"/>
        <v>0</v>
      </c>
      <c r="AB267" s="819" t="str">
        <f t="shared" si="40"/>
      </c>
    </row>
    <row r="268" ht="20" s="818" customFormat="1">
      <c r="A268" s="772" t="s">
        <v>937</v>
      </c>
      <c r="B268" s="773" t="s">
        <v>149</v>
      </c>
      <c r="C268" s="777" t="s">
        <v>938</v>
      </c>
      <c r="D268" s="821"/>
      <c r="E268" s="773" t="s">
        <v>939</v>
      </c>
      <c r="F268" s="773" t="s">
        <v>937</v>
      </c>
      <c r="G268" s="773" t="s">
        <v>158</v>
      </c>
      <c r="H268" s="774"/>
      <c r="I268" s="775" t="str">
        <f>IF(ISERROR($V268),"",OFFSET('Smelter Look-up'!$H$4,$V268-4,0))</f>
      </c>
      <c r="J268" s="775" t="str">
        <f>IF(ISERROR($V268),"",OFFSET('Smelter Look-up'!$I$4,$V268-4,0))</f>
      </c>
      <c r="K268" s="815"/>
      <c r="L268" s="815"/>
      <c r="M268" s="815"/>
      <c r="N268" s="815"/>
      <c r="O268" s="815" t="s">
        <v>940</v>
      </c>
      <c r="P268" s="776"/>
      <c r="Q268" s="816"/>
      <c r="R268" s="773" t="str">
        <f>IF(ISERROR($V268),"",OFFSET('Smelter Look-up'!$C$4,$V268-4,0)&amp;"")</f>
      </c>
      <c r="S268" s="772" t="str">
        <f t="shared" si="38"/>
      </c>
      <c r="T268" s="772" t="str">
        <f>IF(B268="","",IF(ISERROR(MATCH($J268,SorP!$B$1:$B$6226,0)),"",INDIRECT("'SorP'!$A$"&amp;MATCH($S268&amp;$J268,SorP!C:C,0))))</f>
      </c>
      <c r="U268" s="792"/>
      <c r="V268" s="817" t="e">
        <f>IF(C268="",NA(),IF(OR(C268="Smelter not listed",C268="Smelter not yet identified"),MATCH($B268&amp;$D268,'Smelter Look-up'!$J:$J,0),MATCH($B268&amp;$C268,'Smelter Look-up'!$J:$J,0)))</f>
        <v>#N/A</v>
      </c>
      <c r="X268" s="818">
        <f t="shared" si="39"/>
        <v>0</v>
      </c>
      <c r="AB268" s="819" t="str">
        <f t="shared" si="40"/>
      </c>
    </row>
    <row r="269" ht="20" s="818" customFormat="1">
      <c r="A269" s="772" t="s">
        <v>941</v>
      </c>
      <c r="B269" s="773" t="s">
        <v>149</v>
      </c>
      <c r="C269" s="777" t="s">
        <v>942</v>
      </c>
      <c r="D269" s="821"/>
      <c r="E269" s="773" t="s">
        <v>939</v>
      </c>
      <c r="F269" s="773" t="s">
        <v>941</v>
      </c>
      <c r="G269" s="773" t="s">
        <v>158</v>
      </c>
      <c r="H269" s="774"/>
      <c r="I269" s="775" t="str">
        <f>IF(ISERROR($V269),"",OFFSET('Smelter Look-up'!$H$4,$V269-4,0))</f>
      </c>
      <c r="J269" s="775" t="str">
        <f>IF(ISERROR($V269),"",OFFSET('Smelter Look-up'!$I$4,$V269-4,0))</f>
      </c>
      <c r="K269" s="815"/>
      <c r="L269" s="815"/>
      <c r="M269" s="815"/>
      <c r="N269" s="815"/>
      <c r="O269" s="815" t="s">
        <v>943</v>
      </c>
      <c r="P269" s="776"/>
      <c r="Q269" s="816"/>
      <c r="R269" s="773" t="str">
        <f>IF(ISERROR($V269),"",OFFSET('Smelter Look-up'!$C$4,$V269-4,0)&amp;"")</f>
      </c>
      <c r="S269" s="772" t="str">
        <f t="shared" si="38"/>
      </c>
      <c r="T269" s="772" t="str">
        <f>IF(B269="","",IF(ISERROR(MATCH($J269,SorP!$B$1:$B$6226,0)),"",INDIRECT("'SorP'!$A$"&amp;MATCH($S269&amp;$J269,SorP!C:C,0))))</f>
      </c>
      <c r="U269" s="792"/>
      <c r="V269" s="817" t="e">
        <f>IF(C269="",NA(),IF(OR(C269="Smelter not listed",C269="Smelter not yet identified"),MATCH($B269&amp;$D269,'Smelter Look-up'!$J:$J,0),MATCH($B269&amp;$C269,'Smelter Look-up'!$J:$J,0)))</f>
        <v>#N/A</v>
      </c>
      <c r="X269" s="818">
        <f t="shared" si="39"/>
        <v>0</v>
      </c>
      <c r="AB269" s="819" t="str">
        <f t="shared" si="40"/>
      </c>
    </row>
    <row r="270" ht="20" s="818" customFormat="1">
      <c r="A270" s="772" t="s">
        <v>944</v>
      </c>
      <c r="B270" s="773" t="s">
        <v>148</v>
      </c>
      <c r="C270" s="777" t="s">
        <v>945</v>
      </c>
      <c r="D270" s="821"/>
      <c r="E270" s="773" t="s">
        <v>278</v>
      </c>
      <c r="F270" s="773" t="s">
        <v>944</v>
      </c>
      <c r="G270" s="773" t="s">
        <v>158</v>
      </c>
      <c r="H270" s="774"/>
      <c r="I270" s="775" t="str">
        <f>IF(ISERROR($V270),"",OFFSET('Smelter Look-up'!$H$4,$V270-4,0))</f>
      </c>
      <c r="J270" s="775" t="str">
        <f>IF(ISERROR($V270),"",OFFSET('Smelter Look-up'!$I$4,$V270-4,0))</f>
      </c>
      <c r="K270" s="815"/>
      <c r="L270" s="815"/>
      <c r="M270" s="815"/>
      <c r="N270" s="815"/>
      <c r="O270" s="815" t="s">
        <v>946</v>
      </c>
      <c r="P270" s="776"/>
      <c r="Q270" s="816"/>
      <c r="R270" s="773" t="str">
        <f>IF(ISERROR($V270),"",OFFSET('Smelter Look-up'!$C$4,$V270-4,0)&amp;"")</f>
      </c>
      <c r="S270" s="772" t="str">
        <f t="shared" si="38"/>
      </c>
      <c r="T270" s="772" t="str">
        <f>IF(B270="","",IF(ISERROR(MATCH($J270,SorP!$B$1:$B$6226,0)),"",INDIRECT("'SorP'!$A$"&amp;MATCH($S270&amp;$J270,SorP!C:C,0))))</f>
      </c>
      <c r="U270" s="792"/>
      <c r="V270" s="817" t="e">
        <f>IF(C270="",NA(),IF(OR(C270="Smelter not listed",C270="Smelter not yet identified"),MATCH($B270&amp;$D270,'Smelter Look-up'!$J:$J,0),MATCH($B270&amp;$C270,'Smelter Look-up'!$J:$J,0)))</f>
        <v>#N/A</v>
      </c>
      <c r="X270" s="818">
        <f t="shared" si="39"/>
        <v>0</v>
      </c>
      <c r="AB270" s="819" t="str">
        <f t="shared" si="40"/>
      </c>
    </row>
    <row r="271" ht="20" s="818" customFormat="1">
      <c r="A271" s="772" t="s">
        <v>947</v>
      </c>
      <c r="B271" s="773" t="s">
        <v>148</v>
      </c>
      <c r="C271" s="777" t="s">
        <v>948</v>
      </c>
      <c r="D271" s="821"/>
      <c r="E271" s="773" t="s">
        <v>278</v>
      </c>
      <c r="F271" s="773" t="s">
        <v>947</v>
      </c>
      <c r="G271" s="773" t="s">
        <v>158</v>
      </c>
      <c r="H271" s="774"/>
      <c r="I271" s="775" t="str">
        <f>IF(ISERROR($V271),"",OFFSET('Smelter Look-up'!$H$4,$V271-4,0))</f>
      </c>
      <c r="J271" s="775" t="str">
        <f>IF(ISERROR($V271),"",OFFSET('Smelter Look-up'!$I$4,$V271-4,0))</f>
      </c>
      <c r="K271" s="815"/>
      <c r="L271" s="815"/>
      <c r="M271" s="815"/>
      <c r="N271" s="815"/>
      <c r="O271" s="815" t="s">
        <v>949</v>
      </c>
      <c r="P271" s="776"/>
      <c r="Q271" s="816"/>
      <c r="R271" s="773" t="str">
        <f>IF(ISERROR($V271),"",OFFSET('Smelter Look-up'!$C$4,$V271-4,0)&amp;"")</f>
      </c>
      <c r="S271" s="772" t="str">
        <f t="shared" si="38"/>
      </c>
      <c r="T271" s="772" t="str">
        <f>IF(B271="","",IF(ISERROR(MATCH($J271,SorP!$B$1:$B$6226,0)),"",INDIRECT("'SorP'!$A$"&amp;MATCH($S271&amp;$J271,SorP!C:C,0))))</f>
      </c>
      <c r="U271" s="792"/>
      <c r="V271" s="817" t="e">
        <f>IF(C271="",NA(),IF(OR(C271="Smelter not listed",C271="Smelter not yet identified"),MATCH($B271&amp;$D271,'Smelter Look-up'!$J:$J,0),MATCH($B271&amp;$C271,'Smelter Look-up'!$J:$J,0)))</f>
        <v>#N/A</v>
      </c>
      <c r="X271" s="818">
        <f t="shared" si="39"/>
        <v>0</v>
      </c>
      <c r="AB271" s="819" t="str">
        <f t="shared" si="40"/>
      </c>
    </row>
    <row r="272" ht="20" s="818" customFormat="1">
      <c r="A272" s="772" t="s">
        <v>950</v>
      </c>
      <c r="B272" s="773" t="s">
        <v>148</v>
      </c>
      <c r="C272" s="777" t="s">
        <v>951</v>
      </c>
      <c r="D272" s="821"/>
      <c r="E272" s="773" t="s">
        <v>263</v>
      </c>
      <c r="F272" s="773" t="s">
        <v>950</v>
      </c>
      <c r="G272" s="773" t="s">
        <v>158</v>
      </c>
      <c r="H272" s="774"/>
      <c r="I272" s="775" t="str">
        <f>IF(ISERROR($V272),"",OFFSET('Smelter Look-up'!$H$4,$V272-4,0))</f>
      </c>
      <c r="J272" s="775" t="str">
        <f>IF(ISERROR($V272),"",OFFSET('Smelter Look-up'!$I$4,$V272-4,0))</f>
      </c>
      <c r="K272" s="815"/>
      <c r="L272" s="815"/>
      <c r="M272" s="815"/>
      <c r="N272" s="815"/>
      <c r="O272" s="815" t="s">
        <v>952</v>
      </c>
      <c r="P272" s="776"/>
      <c r="Q272" s="816"/>
      <c r="R272" s="773" t="str">
        <f>IF(ISERROR($V272),"",OFFSET('Smelter Look-up'!$C$4,$V272-4,0)&amp;"")</f>
      </c>
      <c r="S272" s="772" t="str">
        <f t="shared" si="38"/>
      </c>
      <c r="T272" s="772" t="str">
        <f>IF(B272="","",IF(ISERROR(MATCH($J272,SorP!$B$1:$B$6226,0)),"",INDIRECT("'SorP'!$A$"&amp;MATCH($S272&amp;$J272,SorP!C:C,0))))</f>
      </c>
      <c r="U272" s="792"/>
      <c r="V272" s="817" t="e">
        <f>IF(C272="",NA(),IF(OR(C272="Smelter not listed",C272="Smelter not yet identified"),MATCH($B272&amp;$D272,'Smelter Look-up'!$J:$J,0),MATCH($B272&amp;$C272,'Smelter Look-up'!$J:$J,0)))</f>
        <v>#N/A</v>
      </c>
      <c r="X272" s="818">
        <f t="shared" si="39"/>
        <v>0</v>
      </c>
      <c r="AB272" s="819" t="str">
        <f t="shared" si="40"/>
      </c>
    </row>
    <row r="273" ht="20" s="818" customFormat="1">
      <c r="A273" s="772" t="s">
        <v>953</v>
      </c>
      <c r="B273" s="773" t="s">
        <v>148</v>
      </c>
      <c r="C273" s="777" t="s">
        <v>954</v>
      </c>
      <c r="D273" s="821"/>
      <c r="E273" s="773" t="s">
        <v>263</v>
      </c>
      <c r="F273" s="773" t="s">
        <v>953</v>
      </c>
      <c r="G273" s="773" t="s">
        <v>158</v>
      </c>
      <c r="H273" s="774"/>
      <c r="I273" s="775" t="str">
        <f>IF(ISERROR($V273),"",OFFSET('Smelter Look-up'!$H$4,$V273-4,0))</f>
      </c>
      <c r="J273" s="775" t="str">
        <f>IF(ISERROR($V273),"",OFFSET('Smelter Look-up'!$I$4,$V273-4,0))</f>
      </c>
      <c r="K273" s="815"/>
      <c r="L273" s="815"/>
      <c r="M273" s="815"/>
      <c r="N273" s="815"/>
      <c r="O273" s="815" t="s">
        <v>955</v>
      </c>
      <c r="P273" s="776"/>
      <c r="Q273" s="816"/>
      <c r="R273" s="773" t="str">
        <f>IF(ISERROR($V273),"",OFFSET('Smelter Look-up'!$C$4,$V273-4,0)&amp;"")</f>
      </c>
      <c r="S273" s="772" t="str">
        <f t="shared" si="38"/>
      </c>
      <c r="T273" s="772" t="str">
        <f>IF(B273="","",IF(ISERROR(MATCH($J273,SorP!$B$1:$B$6226,0)),"",INDIRECT("'SorP'!$A$"&amp;MATCH($S273&amp;$J273,SorP!C:C,0))))</f>
      </c>
      <c r="U273" s="792"/>
      <c r="V273" s="817" t="e">
        <f>IF(C273="",NA(),IF(OR(C273="Smelter not listed",C273="Smelter not yet identified"),MATCH($B273&amp;$D273,'Smelter Look-up'!$J:$J,0),MATCH($B273&amp;$C273,'Smelter Look-up'!$J:$J,0)))</f>
        <v>#N/A</v>
      </c>
      <c r="X273" s="818">
        <f t="shared" si="39"/>
        <v>0</v>
      </c>
      <c r="AB273" s="819" t="str">
        <f t="shared" si="40"/>
      </c>
    </row>
    <row r="274" ht="20" s="818" customFormat="1">
      <c r="A274" s="772" t="s">
        <v>956</v>
      </c>
      <c r="B274" s="773" t="s">
        <v>148</v>
      </c>
      <c r="C274" s="777" t="s">
        <v>957</v>
      </c>
      <c r="D274" s="821"/>
      <c r="E274" s="773" t="s">
        <v>263</v>
      </c>
      <c r="F274" s="773" t="s">
        <v>956</v>
      </c>
      <c r="G274" s="773" t="s">
        <v>158</v>
      </c>
      <c r="H274" s="774"/>
      <c r="I274" s="775" t="str">
        <f>IF(ISERROR($V274),"",OFFSET('Smelter Look-up'!$H$4,$V274-4,0))</f>
      </c>
      <c r="J274" s="775" t="str">
        <f>IF(ISERROR($V274),"",OFFSET('Smelter Look-up'!$I$4,$V274-4,0))</f>
      </c>
      <c r="K274" s="815"/>
      <c r="L274" s="815"/>
      <c r="M274" s="815"/>
      <c r="N274" s="815"/>
      <c r="O274" s="815" t="s">
        <v>958</v>
      </c>
      <c r="P274" s="776"/>
      <c r="Q274" s="816"/>
      <c r="R274" s="773" t="str">
        <f>IF(ISERROR($V274),"",OFFSET('Smelter Look-up'!$C$4,$V274-4,0)&amp;"")</f>
      </c>
      <c r="S274" s="772" t="str">
        <f t="shared" si="38"/>
      </c>
      <c r="T274" s="772" t="str">
        <f>IF(B274="","",IF(ISERROR(MATCH($J274,SorP!$B$1:$B$6226,0)),"",INDIRECT("'SorP'!$A$"&amp;MATCH($S274&amp;$J274,SorP!C:C,0))))</f>
      </c>
      <c r="U274" s="792"/>
      <c r="V274" s="817" t="e">
        <f>IF(C274="",NA(),IF(OR(C274="Smelter not listed",C274="Smelter not yet identified"),MATCH($B274&amp;$D274,'Smelter Look-up'!$J:$J,0),MATCH($B274&amp;$C274,'Smelter Look-up'!$J:$J,0)))</f>
        <v>#N/A</v>
      </c>
      <c r="X274" s="818">
        <f t="shared" si="39"/>
        <v>0</v>
      </c>
      <c r="AB274" s="819" t="str">
        <f t="shared" si="40"/>
      </c>
    </row>
    <row r="275" ht="20" s="818" customFormat="1">
      <c r="A275" s="772" t="s">
        <v>959</v>
      </c>
      <c r="B275" s="773" t="s">
        <v>148</v>
      </c>
      <c r="C275" s="777" t="s">
        <v>960</v>
      </c>
      <c r="D275" s="821"/>
      <c r="E275" s="773" t="s">
        <v>263</v>
      </c>
      <c r="F275" s="773" t="s">
        <v>959</v>
      </c>
      <c r="G275" s="773" t="s">
        <v>158</v>
      </c>
      <c r="H275" s="774"/>
      <c r="I275" s="775" t="str">
        <f>IF(ISERROR($V275),"",OFFSET('Smelter Look-up'!$H$4,$V275-4,0))</f>
      </c>
      <c r="J275" s="775" t="str">
        <f>IF(ISERROR($V275),"",OFFSET('Smelter Look-up'!$I$4,$V275-4,0))</f>
      </c>
      <c r="K275" s="815"/>
      <c r="L275" s="815"/>
      <c r="M275" s="815"/>
      <c r="N275" s="815"/>
      <c r="O275" s="815" t="s">
        <v>946</v>
      </c>
      <c r="P275" s="776"/>
      <c r="Q275" s="816"/>
      <c r="R275" s="773" t="str">
        <f>IF(ISERROR($V275),"",OFFSET('Smelter Look-up'!$C$4,$V275-4,0)&amp;"")</f>
      </c>
      <c r="S275" s="772" t="str">
        <f t="shared" si="38"/>
      </c>
      <c r="T275" s="772" t="str">
        <f>IF(B275="","",IF(ISERROR(MATCH($J275,SorP!$B$1:$B$6226,0)),"",INDIRECT("'SorP'!$A$"&amp;MATCH($S275&amp;$J275,SorP!C:C,0))))</f>
      </c>
      <c r="U275" s="792"/>
      <c r="V275" s="817" t="e">
        <f>IF(C275="",NA(),IF(OR(C275="Smelter not listed",C275="Smelter not yet identified"),MATCH($B275&amp;$D275,'Smelter Look-up'!$J:$J,0),MATCH($B275&amp;$C275,'Smelter Look-up'!$J:$J,0)))</f>
        <v>#N/A</v>
      </c>
      <c r="X275" s="818">
        <f t="shared" si="39"/>
        <v>0</v>
      </c>
      <c r="AB275" s="819" t="str">
        <f t="shared" si="40"/>
      </c>
    </row>
    <row r="276" ht="20" s="818" customFormat="1">
      <c r="A276" s="772" t="s">
        <v>961</v>
      </c>
      <c r="B276" s="773" t="s">
        <v>148</v>
      </c>
      <c r="C276" s="777" t="s">
        <v>962</v>
      </c>
      <c r="D276" s="821"/>
      <c r="E276" s="773" t="s">
        <v>306</v>
      </c>
      <c r="F276" s="773" t="s">
        <v>961</v>
      </c>
      <c r="G276" s="773" t="s">
        <v>158</v>
      </c>
      <c r="H276" s="774"/>
      <c r="I276" s="775" t="str">
        <f>IF(ISERROR($V276),"",OFFSET('Smelter Look-up'!$H$4,$V276-4,0))</f>
      </c>
      <c r="J276" s="775" t="str">
        <f>IF(ISERROR($V276),"",OFFSET('Smelter Look-up'!$I$4,$V276-4,0))</f>
      </c>
      <c r="K276" s="815"/>
      <c r="L276" s="815"/>
      <c r="M276" s="815"/>
      <c r="N276" s="815"/>
      <c r="O276" s="815" t="s">
        <v>963</v>
      </c>
      <c r="P276" s="776"/>
      <c r="Q276" s="816"/>
      <c r="R276" s="773" t="str">
        <f>IF(ISERROR($V276),"",OFFSET('Smelter Look-up'!$C$4,$V276-4,0)&amp;"")</f>
      </c>
      <c r="S276" s="772" t="str">
        <f t="shared" si="38"/>
      </c>
      <c r="T276" s="772" t="str">
        <f>IF(B276="","",IF(ISERROR(MATCH($J276,SorP!$B$1:$B$6226,0)),"",INDIRECT("'SorP'!$A$"&amp;MATCH($S276&amp;$J276,SorP!C:C,0))))</f>
      </c>
      <c r="U276" s="792"/>
      <c r="V276" s="817" t="e">
        <f>IF(C276="",NA(),IF(OR(C276="Smelter not listed",C276="Smelter not yet identified"),MATCH($B276&amp;$D276,'Smelter Look-up'!$J:$J,0),MATCH($B276&amp;$C276,'Smelter Look-up'!$J:$J,0)))</f>
        <v>#N/A</v>
      </c>
      <c r="X276" s="818">
        <f t="shared" si="39"/>
        <v>0</v>
      </c>
      <c r="AB276" s="819" t="str">
        <f t="shared" si="40"/>
      </c>
    </row>
    <row r="277" ht="20" s="818" customFormat="1">
      <c r="A277" s="772" t="s">
        <v>964</v>
      </c>
      <c r="B277" s="773" t="s">
        <v>148</v>
      </c>
      <c r="C277" s="777" t="s">
        <v>965</v>
      </c>
      <c r="D277" s="821"/>
      <c r="E277" s="773" t="s">
        <v>253</v>
      </c>
      <c r="F277" s="773" t="s">
        <v>964</v>
      </c>
      <c r="G277" s="773" t="s">
        <v>158</v>
      </c>
      <c r="H277" s="774"/>
      <c r="I277" s="775" t="str">
        <f>IF(ISERROR($V277),"",OFFSET('Smelter Look-up'!$H$4,$V277-4,0))</f>
      </c>
      <c r="J277" s="775" t="str">
        <f>IF(ISERROR($V277),"",OFFSET('Smelter Look-up'!$I$4,$V277-4,0))</f>
      </c>
      <c r="K277" s="815"/>
      <c r="L277" s="815"/>
      <c r="M277" s="815"/>
      <c r="N277" s="815"/>
      <c r="O277" s="815" t="s">
        <v>966</v>
      </c>
      <c r="P277" s="776"/>
      <c r="Q277" s="816"/>
      <c r="R277" s="773" t="str">
        <f>IF(ISERROR($V277),"",OFFSET('Smelter Look-up'!$C$4,$V277-4,0)&amp;"")</f>
      </c>
      <c r="S277" s="772" t="str">
        <f t="shared" si="38"/>
      </c>
      <c r="T277" s="772" t="str">
        <f>IF(B277="","",IF(ISERROR(MATCH($J277,SorP!$B$1:$B$6226,0)),"",INDIRECT("'SorP'!$A$"&amp;MATCH($S277&amp;$J277,SorP!C:C,0))))</f>
      </c>
      <c r="U277" s="792"/>
      <c r="V277" s="817" t="e">
        <f>IF(C277="",NA(),IF(OR(C277="Smelter not listed",C277="Smelter not yet identified"),MATCH($B277&amp;$D277,'Smelter Look-up'!$J:$J,0),MATCH($B277&amp;$C277,'Smelter Look-up'!$J:$J,0)))</f>
        <v>#N/A</v>
      </c>
      <c r="X277" s="818">
        <f t="shared" si="39"/>
        <v>0</v>
      </c>
      <c r="AB277" s="819" t="str">
        <f t="shared" si="40"/>
      </c>
    </row>
    <row r="278" ht="20" s="818" customFormat="1">
      <c r="A278" s="772" t="s">
        <v>967</v>
      </c>
      <c r="B278" s="773" t="s">
        <v>148</v>
      </c>
      <c r="C278" s="777" t="s">
        <v>968</v>
      </c>
      <c r="D278" s="821"/>
      <c r="E278" s="773" t="s">
        <v>253</v>
      </c>
      <c r="F278" s="773" t="s">
        <v>967</v>
      </c>
      <c r="G278" s="773" t="s">
        <v>158</v>
      </c>
      <c r="H278" s="774"/>
      <c r="I278" s="775" t="str">
        <f>IF(ISERROR($V278),"",OFFSET('Smelter Look-up'!$H$4,$V278-4,0))</f>
      </c>
      <c r="J278" s="775" t="str">
        <f>IF(ISERROR($V278),"",OFFSET('Smelter Look-up'!$I$4,$V278-4,0))</f>
      </c>
      <c r="K278" s="815"/>
      <c r="L278" s="815"/>
      <c r="M278" s="815"/>
      <c r="N278" s="815"/>
      <c r="O278" s="815" t="s">
        <v>966</v>
      </c>
      <c r="P278" s="776"/>
      <c r="Q278" s="816"/>
      <c r="R278" s="773" t="str">
        <f>IF(ISERROR($V278),"",OFFSET('Smelter Look-up'!$C$4,$V278-4,0)&amp;"")</f>
      </c>
      <c r="S278" s="772" t="str">
        <f t="shared" si="38"/>
      </c>
      <c r="T278" s="772" t="str">
        <f>IF(B278="","",IF(ISERROR(MATCH($J278,SorP!$B$1:$B$6226,0)),"",INDIRECT("'SorP'!$A$"&amp;MATCH($S278&amp;$J278,SorP!C:C,0))))</f>
      </c>
      <c r="U278" s="792"/>
      <c r="V278" s="817" t="e">
        <f>IF(C278="",NA(),IF(OR(C278="Smelter not listed",C278="Smelter not yet identified"),MATCH($B278&amp;$D278,'Smelter Look-up'!$J:$J,0),MATCH($B278&amp;$C278,'Smelter Look-up'!$J:$J,0)))</f>
        <v>#N/A</v>
      </c>
      <c r="X278" s="818">
        <f t="shared" si="39"/>
        <v>0</v>
      </c>
      <c r="AB278" s="819" t="str">
        <f t="shared" si="40"/>
      </c>
    </row>
    <row r="279" ht="20" s="818" customFormat="1">
      <c r="A279" s="772" t="s">
        <v>969</v>
      </c>
      <c r="B279" s="773" t="s">
        <v>148</v>
      </c>
      <c r="C279" s="777" t="s">
        <v>970</v>
      </c>
      <c r="D279" s="821"/>
      <c r="E279" s="773" t="s">
        <v>253</v>
      </c>
      <c r="F279" s="773" t="s">
        <v>969</v>
      </c>
      <c r="G279" s="773" t="s">
        <v>158</v>
      </c>
      <c r="H279" s="774"/>
      <c r="I279" s="775" t="str">
        <f>IF(ISERROR($V279),"",OFFSET('Smelter Look-up'!$H$4,$V279-4,0))</f>
      </c>
      <c r="J279" s="775" t="str">
        <f>IF(ISERROR($V279),"",OFFSET('Smelter Look-up'!$I$4,$V279-4,0))</f>
      </c>
      <c r="K279" s="815"/>
      <c r="L279" s="815"/>
      <c r="M279" s="815"/>
      <c r="N279" s="815"/>
      <c r="O279" s="815" t="s">
        <v>971</v>
      </c>
      <c r="P279" s="776"/>
      <c r="Q279" s="816"/>
      <c r="R279" s="773" t="str">
        <f>IF(ISERROR($V279),"",OFFSET('Smelter Look-up'!$C$4,$V279-4,0)&amp;"")</f>
      </c>
      <c r="S279" s="772" t="str">
        <f t="shared" si="38"/>
      </c>
      <c r="T279" s="772" t="str">
        <f>IF(B279="","",IF(ISERROR(MATCH($J279,SorP!$B$1:$B$6226,0)),"",INDIRECT("'SorP'!$A$"&amp;MATCH($S279&amp;$J279,SorP!C:C,0))))</f>
      </c>
      <c r="U279" s="792"/>
      <c r="V279" s="817" t="e">
        <f>IF(C279="",NA(),IF(OR(C279="Smelter not listed",C279="Smelter not yet identified"),MATCH($B279&amp;$D279,'Smelter Look-up'!$J:$J,0),MATCH($B279&amp;$C279,'Smelter Look-up'!$J:$J,0)))</f>
        <v>#N/A</v>
      </c>
      <c r="X279" s="818">
        <f t="shared" si="39"/>
        <v>0</v>
      </c>
      <c r="AB279" s="819" t="str">
        <f t="shared" si="40"/>
      </c>
    </row>
    <row r="280" ht="20" s="818" customFormat="1">
      <c r="A280" s="772" t="s">
        <v>972</v>
      </c>
      <c r="B280" s="773" t="s">
        <v>148</v>
      </c>
      <c r="C280" s="777" t="s">
        <v>973</v>
      </c>
      <c r="D280" s="821"/>
      <c r="E280" s="773" t="s">
        <v>253</v>
      </c>
      <c r="F280" s="773" t="s">
        <v>972</v>
      </c>
      <c r="G280" s="773" t="s">
        <v>158</v>
      </c>
      <c r="H280" s="774"/>
      <c r="I280" s="775" t="str">
        <f>IF(ISERROR($V280),"",OFFSET('Smelter Look-up'!$H$4,$V280-4,0))</f>
      </c>
      <c r="J280" s="775" t="str">
        <f>IF(ISERROR($V280),"",OFFSET('Smelter Look-up'!$I$4,$V280-4,0))</f>
      </c>
      <c r="K280" s="815"/>
      <c r="L280" s="815"/>
      <c r="M280" s="815"/>
      <c r="N280" s="815"/>
      <c r="O280" s="815" t="s">
        <v>974</v>
      </c>
      <c r="P280" s="776"/>
      <c r="Q280" s="816"/>
      <c r="R280" s="773" t="str">
        <f>IF(ISERROR($V280),"",OFFSET('Smelter Look-up'!$C$4,$V280-4,0)&amp;"")</f>
      </c>
      <c r="S280" s="772" t="str">
        <f t="shared" si="38"/>
      </c>
      <c r="T280" s="772" t="str">
        <f>IF(B280="","",IF(ISERROR(MATCH($J280,SorP!$B$1:$B$6226,0)),"",INDIRECT("'SorP'!$A$"&amp;MATCH($S280&amp;$J280,SorP!C:C,0))))</f>
      </c>
      <c r="U280" s="792"/>
      <c r="V280" s="817" t="e">
        <f>IF(C280="",NA(),IF(OR(C280="Smelter not listed",C280="Smelter not yet identified"),MATCH($B280&amp;$D280,'Smelter Look-up'!$J:$J,0),MATCH($B280&amp;$C280,'Smelter Look-up'!$J:$J,0)))</f>
        <v>#N/A</v>
      </c>
      <c r="X280" s="818">
        <f t="shared" si="39"/>
        <v>0</v>
      </c>
      <c r="AB280" s="819" t="str">
        <f t="shared" si="40"/>
      </c>
    </row>
    <row r="281" ht="20" s="818" customFormat="1">
      <c r="A281" s="772" t="s">
        <v>975</v>
      </c>
      <c r="B281" s="773" t="s">
        <v>148</v>
      </c>
      <c r="C281" s="777" t="s">
        <v>976</v>
      </c>
      <c r="D281" s="821"/>
      <c r="E281" s="773" t="s">
        <v>253</v>
      </c>
      <c r="F281" s="773" t="s">
        <v>975</v>
      </c>
      <c r="G281" s="773" t="s">
        <v>158</v>
      </c>
      <c r="H281" s="774"/>
      <c r="I281" s="775" t="str">
        <f>IF(ISERROR($V281),"",OFFSET('Smelter Look-up'!$H$4,$V281-4,0))</f>
      </c>
      <c r="J281" s="775" t="str">
        <f>IF(ISERROR($V281),"",OFFSET('Smelter Look-up'!$I$4,$V281-4,0))</f>
      </c>
      <c r="K281" s="815"/>
      <c r="L281" s="815"/>
      <c r="M281" s="815"/>
      <c r="N281" s="815"/>
      <c r="O281" s="815" t="s">
        <v>977</v>
      </c>
      <c r="P281" s="776"/>
      <c r="Q281" s="816"/>
      <c r="R281" s="773" t="str">
        <f>IF(ISERROR($V281),"",OFFSET('Smelter Look-up'!$C$4,$V281-4,0)&amp;"")</f>
      </c>
      <c r="S281" s="772" t="str">
        <f t="shared" si="38"/>
      </c>
      <c r="T281" s="772" t="str">
        <f>IF(B281="","",IF(ISERROR(MATCH($J281,SorP!$B$1:$B$6226,0)),"",INDIRECT("'SorP'!$A$"&amp;MATCH($S281&amp;$J281,SorP!C:C,0))))</f>
      </c>
      <c r="U281" s="792"/>
      <c r="V281" s="817" t="e">
        <f>IF(C281="",NA(),IF(OR(C281="Smelter not listed",C281="Smelter not yet identified"),MATCH($B281&amp;$D281,'Smelter Look-up'!$J:$J,0),MATCH($B281&amp;$C281,'Smelter Look-up'!$J:$J,0)))</f>
        <v>#N/A</v>
      </c>
      <c r="X281" s="818">
        <f t="shared" si="39"/>
        <v>0</v>
      </c>
      <c r="AB281" s="819" t="str">
        <f t="shared" si="40"/>
      </c>
    </row>
    <row r="282" ht="20" s="818" customFormat="1">
      <c r="A282" s="772" t="s">
        <v>978</v>
      </c>
      <c r="B282" s="773" t="s">
        <v>148</v>
      </c>
      <c r="C282" s="777" t="s">
        <v>979</v>
      </c>
      <c r="D282" s="821"/>
      <c r="E282" s="773" t="s">
        <v>325</v>
      </c>
      <c r="F282" s="773" t="s">
        <v>978</v>
      </c>
      <c r="G282" s="773" t="s">
        <v>158</v>
      </c>
      <c r="H282" s="774"/>
      <c r="I282" s="775" t="str">
        <f>IF(ISERROR($V282),"",OFFSET('Smelter Look-up'!$H$4,$V282-4,0))</f>
      </c>
      <c r="J282" s="775" t="str">
        <f>IF(ISERROR($V282),"",OFFSET('Smelter Look-up'!$I$4,$V282-4,0))</f>
      </c>
      <c r="K282" s="815"/>
      <c r="L282" s="815"/>
      <c r="M282" s="815"/>
      <c r="N282" s="815"/>
      <c r="O282" s="815" t="s">
        <v>980</v>
      </c>
      <c r="P282" s="776"/>
      <c r="Q282" s="816"/>
      <c r="R282" s="773" t="str">
        <f>IF(ISERROR($V282),"",OFFSET('Smelter Look-up'!$C$4,$V282-4,0)&amp;"")</f>
      </c>
      <c r="S282" s="772" t="str">
        <f t="shared" si="38"/>
      </c>
      <c r="T282" s="772" t="str">
        <f>IF(B282="","",IF(ISERROR(MATCH($J282,SorP!$B$1:$B$6226,0)),"",INDIRECT("'SorP'!$A$"&amp;MATCH($S282&amp;$J282,SorP!C:C,0))))</f>
      </c>
      <c r="U282" s="792"/>
      <c r="V282" s="817" t="e">
        <f>IF(C282="",NA(),IF(OR(C282="Smelter not listed",C282="Smelter not yet identified"),MATCH($B282&amp;$D282,'Smelter Look-up'!$J:$J,0),MATCH($B282&amp;$C282,'Smelter Look-up'!$J:$J,0)))</f>
        <v>#N/A</v>
      </c>
      <c r="X282" s="818">
        <f t="shared" si="39"/>
        <v>0</v>
      </c>
      <c r="AB282" s="819" t="str">
        <f t="shared" si="40"/>
      </c>
    </row>
    <row r="283" ht="20" s="818" customFormat="1">
      <c r="A283" s="772" t="s">
        <v>981</v>
      </c>
      <c r="B283" s="773" t="s">
        <v>148</v>
      </c>
      <c r="C283" s="777" t="s">
        <v>982</v>
      </c>
      <c r="D283" s="821"/>
      <c r="E283" s="773" t="s">
        <v>225</v>
      </c>
      <c r="F283" s="773" t="s">
        <v>981</v>
      </c>
      <c r="G283" s="773" t="s">
        <v>158</v>
      </c>
      <c r="H283" s="774"/>
      <c r="I283" s="775" t="str">
        <f>IF(ISERROR($V283),"",OFFSET('Smelter Look-up'!$H$4,$V283-4,0))</f>
      </c>
      <c r="J283" s="775" t="str">
        <f>IF(ISERROR($V283),"",OFFSET('Smelter Look-up'!$I$4,$V283-4,0))</f>
      </c>
      <c r="K283" s="815"/>
      <c r="L283" s="815"/>
      <c r="M283" s="815"/>
      <c r="N283" s="815"/>
      <c r="O283" s="815" t="s">
        <v>983</v>
      </c>
      <c r="P283" s="776"/>
      <c r="Q283" s="816"/>
      <c r="R283" s="773" t="str">
        <f>IF(ISERROR($V283),"",OFFSET('Smelter Look-up'!$C$4,$V283-4,0)&amp;"")</f>
      </c>
      <c r="S283" s="772" t="str">
        <f t="shared" si="38"/>
      </c>
      <c r="T283" s="772" t="str">
        <f>IF(B283="","",IF(ISERROR(MATCH($J283,SorP!$B$1:$B$6226,0)),"",INDIRECT("'SorP'!$A$"&amp;MATCH($S283&amp;$J283,SorP!C:C,0))))</f>
      </c>
      <c r="U283" s="792"/>
      <c r="V283" s="817" t="e">
        <f>IF(C283="",NA(),IF(OR(C283="Smelter not listed",C283="Smelter not yet identified"),MATCH($B283&amp;$D283,'Smelter Look-up'!$J:$J,0),MATCH($B283&amp;$C283,'Smelter Look-up'!$J:$J,0)))</f>
        <v>#N/A</v>
      </c>
      <c r="X283" s="818">
        <f t="shared" si="39"/>
        <v>0</v>
      </c>
      <c r="AB283" s="819" t="str">
        <f t="shared" si="40"/>
      </c>
    </row>
    <row r="284" ht="20" s="818" customFormat="1">
      <c r="A284" s="772" t="s">
        <v>984</v>
      </c>
      <c r="B284" s="773" t="s">
        <v>148</v>
      </c>
      <c r="C284" s="777" t="s">
        <v>985</v>
      </c>
      <c r="D284" s="821"/>
      <c r="E284" s="773" t="s">
        <v>225</v>
      </c>
      <c r="F284" s="773" t="s">
        <v>984</v>
      </c>
      <c r="G284" s="773" t="s">
        <v>158</v>
      </c>
      <c r="H284" s="774"/>
      <c r="I284" s="775" t="str">
        <f>IF(ISERROR($V284),"",OFFSET('Smelter Look-up'!$H$4,$V284-4,0))</f>
      </c>
      <c r="J284" s="775" t="str">
        <f>IF(ISERROR($V284),"",OFFSET('Smelter Look-up'!$I$4,$V284-4,0))</f>
      </c>
      <c r="K284" s="815"/>
      <c r="L284" s="815"/>
      <c r="M284" s="815"/>
      <c r="N284" s="815"/>
      <c r="O284" s="815" t="s">
        <v>986</v>
      </c>
      <c r="P284" s="776"/>
      <c r="Q284" s="816"/>
      <c r="R284" s="773" t="str">
        <f>IF(ISERROR($V284),"",OFFSET('Smelter Look-up'!$C$4,$V284-4,0)&amp;"")</f>
      </c>
      <c r="S284" s="772" t="str">
        <f t="shared" si="38"/>
      </c>
      <c r="T284" s="772" t="str">
        <f>IF(B284="","",IF(ISERROR(MATCH($J284,SorP!$B$1:$B$6226,0)),"",INDIRECT("'SorP'!$A$"&amp;MATCH($S284&amp;$J284,SorP!C:C,0))))</f>
      </c>
      <c r="U284" s="792"/>
      <c r="V284" s="817" t="e">
        <f>IF(C284="",NA(),IF(OR(C284="Smelter not listed",C284="Smelter not yet identified"),MATCH($B284&amp;$D284,'Smelter Look-up'!$J:$J,0),MATCH($B284&amp;$C284,'Smelter Look-up'!$J:$J,0)))</f>
        <v>#N/A</v>
      </c>
      <c r="X284" s="818">
        <f t="shared" si="39"/>
        <v>0</v>
      </c>
      <c r="AB284" s="819" t="str">
        <f t="shared" si="40"/>
      </c>
    </row>
    <row r="285" ht="20" s="818" customFormat="1">
      <c r="A285" s="772" t="s">
        <v>987</v>
      </c>
      <c r="B285" s="773" t="s">
        <v>148</v>
      </c>
      <c r="C285" s="777" t="s">
        <v>218</v>
      </c>
      <c r="D285" s="821"/>
      <c r="E285" s="773" t="s">
        <v>215</v>
      </c>
      <c r="F285" s="773" t="s">
        <v>987</v>
      </c>
      <c r="G285" s="773" t="s">
        <v>158</v>
      </c>
      <c r="H285" s="774"/>
      <c r="I285" s="775" t="str">
        <f>IF(ISERROR($V285),"",OFFSET('Smelter Look-up'!$H$4,$V285-4,0))</f>
      </c>
      <c r="J285" s="775" t="str">
        <f>IF(ISERROR($V285),"",OFFSET('Smelter Look-up'!$I$4,$V285-4,0))</f>
      </c>
      <c r="K285" s="815"/>
      <c r="L285" s="815"/>
      <c r="M285" s="815"/>
      <c r="N285" s="815"/>
      <c r="O285" s="815" t="s">
        <v>988</v>
      </c>
      <c r="P285" s="776"/>
      <c r="Q285" s="816"/>
      <c r="R285" s="773" t="str">
        <f>IF(ISERROR($V285),"",OFFSET('Smelter Look-up'!$C$4,$V285-4,0)&amp;"")</f>
      </c>
      <c r="S285" s="772" t="str">
        <f t="shared" si="38"/>
      </c>
      <c r="T285" s="772" t="str">
        <f>IF(B285="","",IF(ISERROR(MATCH($J285,SorP!$B$1:$B$6226,0)),"",INDIRECT("'SorP'!$A$"&amp;MATCH($S285&amp;$J285,SorP!C:C,0))))</f>
      </c>
      <c r="U285" s="792"/>
      <c r="V285" s="817" t="e">
        <f>IF(C285="",NA(),IF(OR(C285="Smelter not listed",C285="Smelter not yet identified"),MATCH($B285&amp;$D285,'Smelter Look-up'!$J:$J,0),MATCH($B285&amp;$C285,'Smelter Look-up'!$J:$J,0)))</f>
        <v>#N/A</v>
      </c>
      <c r="X285" s="818">
        <f t="shared" si="39"/>
        <v>0</v>
      </c>
      <c r="AB285" s="819" t="str">
        <f t="shared" si="40"/>
      </c>
    </row>
    <row r="286" ht="20" s="818" customFormat="1">
      <c r="A286" s="772" t="s">
        <v>989</v>
      </c>
      <c r="B286" s="773" t="s">
        <v>148</v>
      </c>
      <c r="C286" s="777" t="s">
        <v>990</v>
      </c>
      <c r="D286" s="821"/>
      <c r="E286" s="773" t="s">
        <v>698</v>
      </c>
      <c r="F286" s="773" t="s">
        <v>989</v>
      </c>
      <c r="G286" s="773" t="s">
        <v>158</v>
      </c>
      <c r="H286" s="774"/>
      <c r="I286" s="775" t="str">
        <f>IF(ISERROR($V286),"",OFFSET('Smelter Look-up'!$H$4,$V286-4,0))</f>
      </c>
      <c r="J286" s="775" t="str">
        <f>IF(ISERROR($V286),"",OFFSET('Smelter Look-up'!$I$4,$V286-4,0))</f>
      </c>
      <c r="K286" s="815"/>
      <c r="L286" s="815"/>
      <c r="M286" s="815"/>
      <c r="N286" s="815"/>
      <c r="O286" s="815" t="s">
        <v>173</v>
      </c>
      <c r="P286" s="776"/>
      <c r="Q286" s="816"/>
      <c r="R286" s="773" t="str">
        <f>IF(ISERROR($V286),"",OFFSET('Smelter Look-up'!$C$4,$V286-4,0)&amp;"")</f>
      </c>
      <c r="S286" s="772" t="str">
        <f t="shared" si="38"/>
      </c>
      <c r="T286" s="772" t="str">
        <f>IF(B286="","",IF(ISERROR(MATCH($J286,SorP!$B$1:$B$6226,0)),"",INDIRECT("'SorP'!$A$"&amp;MATCH($S286&amp;$J286,SorP!C:C,0))))</f>
      </c>
      <c r="U286" s="792"/>
      <c r="V286" s="817" t="e">
        <f>IF(C286="",NA(),IF(OR(C286="Smelter not listed",C286="Smelter not yet identified"),MATCH($B286&amp;$D286,'Smelter Look-up'!$J:$J,0),MATCH($B286&amp;$C286,'Smelter Look-up'!$J:$J,0)))</f>
        <v>#N/A</v>
      </c>
      <c r="X286" s="818">
        <f t="shared" si="39"/>
        <v>0</v>
      </c>
      <c r="AB286" s="819" t="str">
        <f t="shared" si="40"/>
      </c>
    </row>
    <row r="287" ht="20" s="818" customFormat="1">
      <c r="A287" s="772" t="s">
        <v>991</v>
      </c>
      <c r="B287" s="773" t="s">
        <v>148</v>
      </c>
      <c r="C287" s="777" t="s">
        <v>992</v>
      </c>
      <c r="D287" s="821"/>
      <c r="E287" s="773" t="s">
        <v>215</v>
      </c>
      <c r="F287" s="773" t="s">
        <v>991</v>
      </c>
      <c r="G287" s="773" t="s">
        <v>158</v>
      </c>
      <c r="H287" s="774"/>
      <c r="I287" s="775" t="str">
        <f>IF(ISERROR($V287),"",OFFSET('Smelter Look-up'!$H$4,$V287-4,0))</f>
      </c>
      <c r="J287" s="775" t="str">
        <f>IF(ISERROR($V287),"",OFFSET('Smelter Look-up'!$I$4,$V287-4,0))</f>
      </c>
      <c r="K287" s="815"/>
      <c r="L287" s="815"/>
      <c r="M287" s="815"/>
      <c r="N287" s="815"/>
      <c r="O287" s="815" t="s">
        <v>993</v>
      </c>
      <c r="P287" s="776"/>
      <c r="Q287" s="816"/>
      <c r="R287" s="773" t="str">
        <f>IF(ISERROR($V287),"",OFFSET('Smelter Look-up'!$C$4,$V287-4,0)&amp;"")</f>
      </c>
      <c r="S287" s="772" t="str">
        <f t="shared" si="38"/>
      </c>
      <c r="T287" s="772" t="str">
        <f>IF(B287="","",IF(ISERROR(MATCH($J287,SorP!$B$1:$B$6226,0)),"",INDIRECT("'SorP'!$A$"&amp;MATCH($S287&amp;$J287,SorP!C:C,0))))</f>
      </c>
      <c r="U287" s="792"/>
      <c r="V287" s="817" t="e">
        <f>IF(C287="",NA(),IF(OR(C287="Smelter not listed",C287="Smelter not yet identified"),MATCH($B287&amp;$D287,'Smelter Look-up'!$J:$J,0),MATCH($B287&amp;$C287,'Smelter Look-up'!$J:$J,0)))</f>
        <v>#N/A</v>
      </c>
      <c r="X287" s="818">
        <f t="shared" si="39"/>
        <v>0</v>
      </c>
      <c r="AB287" s="819" t="str">
        <f t="shared" si="40"/>
      </c>
    </row>
    <row r="288" ht="20" s="818" customFormat="1">
      <c r="A288" s="772" t="s">
        <v>994</v>
      </c>
      <c r="B288" s="773" t="s">
        <v>148</v>
      </c>
      <c r="C288" s="777" t="s">
        <v>995</v>
      </c>
      <c r="D288" s="821"/>
      <c r="E288" s="773" t="s">
        <v>168</v>
      </c>
      <c r="F288" s="773" t="s">
        <v>994</v>
      </c>
      <c r="G288" s="773" t="s">
        <v>158</v>
      </c>
      <c r="H288" s="774"/>
      <c r="I288" s="775" t="str">
        <f>IF(ISERROR($V288),"",OFFSET('Smelter Look-up'!$H$4,$V288-4,0))</f>
      </c>
      <c r="J288" s="775" t="str">
        <f>IF(ISERROR($V288),"",OFFSET('Smelter Look-up'!$I$4,$V288-4,0))</f>
      </c>
      <c r="K288" s="815"/>
      <c r="L288" s="815"/>
      <c r="M288" s="815"/>
      <c r="N288" s="815"/>
      <c r="O288" s="815" t="s">
        <v>996</v>
      </c>
      <c r="P288" s="776"/>
      <c r="Q288" s="816"/>
      <c r="R288" s="773" t="str">
        <f>IF(ISERROR($V288),"",OFFSET('Smelter Look-up'!$C$4,$V288-4,0)&amp;"")</f>
      </c>
      <c r="S288" s="772" t="str">
        <f t="shared" si="38"/>
      </c>
      <c r="T288" s="772" t="str">
        <f>IF(B288="","",IF(ISERROR(MATCH($J288,SorP!$B$1:$B$6226,0)),"",INDIRECT("'SorP'!$A$"&amp;MATCH($S288&amp;$J288,SorP!C:C,0))))</f>
      </c>
      <c r="U288" s="792"/>
      <c r="V288" s="817" t="e">
        <f>IF(C288="",NA(),IF(OR(C288="Smelter not listed",C288="Smelter not yet identified"),MATCH($B288&amp;$D288,'Smelter Look-up'!$J:$J,0),MATCH($B288&amp;$C288,'Smelter Look-up'!$J:$J,0)))</f>
        <v>#N/A</v>
      </c>
      <c r="X288" s="818">
        <f t="shared" si="39"/>
        <v>0</v>
      </c>
      <c r="AB288" s="819" t="str">
        <f t="shared" si="40"/>
      </c>
    </row>
    <row r="289" ht="20" s="818" customFormat="1">
      <c r="A289" s="772" t="s">
        <v>997</v>
      </c>
      <c r="B289" s="773" t="s">
        <v>148</v>
      </c>
      <c r="C289" s="777" t="s">
        <v>998</v>
      </c>
      <c r="D289" s="821"/>
      <c r="E289" s="773" t="s">
        <v>168</v>
      </c>
      <c r="F289" s="773" t="s">
        <v>997</v>
      </c>
      <c r="G289" s="773" t="s">
        <v>158</v>
      </c>
      <c r="H289" s="774"/>
      <c r="I289" s="775" t="str">
        <f>IF(ISERROR($V289),"",OFFSET('Smelter Look-up'!$H$4,$V289-4,0))</f>
      </c>
      <c r="J289" s="775" t="str">
        <f>IF(ISERROR($V289),"",OFFSET('Smelter Look-up'!$I$4,$V289-4,0))</f>
      </c>
      <c r="K289" s="815"/>
      <c r="L289" s="815"/>
      <c r="M289" s="815"/>
      <c r="N289" s="815"/>
      <c r="O289" s="815" t="s">
        <v>999</v>
      </c>
      <c r="P289" s="776"/>
      <c r="Q289" s="816"/>
      <c r="R289" s="773" t="str">
        <f>IF(ISERROR($V289),"",OFFSET('Smelter Look-up'!$C$4,$V289-4,0)&amp;"")</f>
      </c>
      <c r="S289" s="772" t="str">
        <f t="shared" si="38"/>
      </c>
      <c r="T289" s="772" t="str">
        <f>IF(B289="","",IF(ISERROR(MATCH($J289,SorP!$B$1:$B$6226,0)),"",INDIRECT("'SorP'!$A$"&amp;MATCH($S289&amp;$J289,SorP!C:C,0))))</f>
      </c>
      <c r="U289" s="792"/>
      <c r="V289" s="817" t="e">
        <f>IF(C289="",NA(),IF(OR(C289="Smelter not listed",C289="Smelter not yet identified"),MATCH($B289&amp;$D289,'Smelter Look-up'!$J:$J,0),MATCH($B289&amp;$C289,'Smelter Look-up'!$J:$J,0)))</f>
        <v>#N/A</v>
      </c>
      <c r="X289" s="818">
        <f t="shared" si="39"/>
        <v>0</v>
      </c>
      <c r="AB289" s="819" t="str">
        <f t="shared" si="40"/>
      </c>
    </row>
    <row r="290" ht="20" s="818" customFormat="1">
      <c r="A290" s="772" t="s">
        <v>1000</v>
      </c>
      <c r="B290" s="773" t="s">
        <v>148</v>
      </c>
      <c r="C290" s="777" t="s">
        <v>1001</v>
      </c>
      <c r="D290" s="821"/>
      <c r="E290" s="773" t="s">
        <v>168</v>
      </c>
      <c r="F290" s="773" t="s">
        <v>1000</v>
      </c>
      <c r="G290" s="773" t="s">
        <v>158</v>
      </c>
      <c r="H290" s="774"/>
      <c r="I290" s="775" t="str">
        <f>IF(ISERROR($V290),"",OFFSET('Smelter Look-up'!$H$4,$V290-4,0))</f>
      </c>
      <c r="J290" s="775" t="str">
        <f>IF(ISERROR($V290),"",OFFSET('Smelter Look-up'!$I$4,$V290-4,0))</f>
      </c>
      <c r="K290" s="815"/>
      <c r="L290" s="815"/>
      <c r="M290" s="815"/>
      <c r="N290" s="815"/>
      <c r="O290" s="815" t="s">
        <v>404</v>
      </c>
      <c r="P290" s="776"/>
      <c r="Q290" s="816"/>
      <c r="R290" s="773" t="str">
        <f>IF(ISERROR($V290),"",OFFSET('Smelter Look-up'!$C$4,$V290-4,0)&amp;"")</f>
      </c>
      <c r="S290" s="772" t="str">
        <f t="shared" si="38"/>
      </c>
      <c r="T290" s="772" t="str">
        <f>IF(B290="","",IF(ISERROR(MATCH($J290,SorP!$B$1:$B$6226,0)),"",INDIRECT("'SorP'!$A$"&amp;MATCH($S290&amp;$J290,SorP!C:C,0))))</f>
      </c>
      <c r="U290" s="792"/>
      <c r="V290" s="817" t="e">
        <f>IF(C290="",NA(),IF(OR(C290="Smelter not listed",C290="Smelter not yet identified"),MATCH($B290&amp;$D290,'Smelter Look-up'!$J:$J,0),MATCH($B290&amp;$C290,'Smelter Look-up'!$J:$J,0)))</f>
        <v>#N/A</v>
      </c>
      <c r="X290" s="818">
        <f t="shared" si="39"/>
        <v>0</v>
      </c>
      <c r="AB290" s="819" t="str">
        <f t="shared" si="40"/>
      </c>
    </row>
    <row r="291" ht="20" s="818" customFormat="1">
      <c r="A291" s="772" t="s">
        <v>1002</v>
      </c>
      <c r="B291" s="773" t="s">
        <v>148</v>
      </c>
      <c r="C291" s="777" t="s">
        <v>1003</v>
      </c>
      <c r="D291" s="821"/>
      <c r="E291" s="773" t="s">
        <v>168</v>
      </c>
      <c r="F291" s="773" t="s">
        <v>1002</v>
      </c>
      <c r="G291" s="773" t="s">
        <v>158</v>
      </c>
      <c r="H291" s="774"/>
      <c r="I291" s="775" t="str">
        <f>IF(ISERROR($V291),"",OFFSET('Smelter Look-up'!$H$4,$V291-4,0))</f>
      </c>
      <c r="J291" s="775" t="str">
        <f>IF(ISERROR($V291),"",OFFSET('Smelter Look-up'!$I$4,$V291-4,0))</f>
      </c>
      <c r="K291" s="815"/>
      <c r="L291" s="815"/>
      <c r="M291" s="815"/>
      <c r="N291" s="815"/>
      <c r="O291" s="815" t="s">
        <v>404</v>
      </c>
      <c r="P291" s="776"/>
      <c r="Q291" s="816"/>
      <c r="R291" s="773" t="str">
        <f>IF(ISERROR($V291),"",OFFSET('Smelter Look-up'!$C$4,$V291-4,0)&amp;"")</f>
      </c>
      <c r="S291" s="772" t="str">
        <f t="shared" si="38"/>
      </c>
      <c r="T291" s="772" t="str">
        <f>IF(B291="","",IF(ISERROR(MATCH($J291,SorP!$B$1:$B$6226,0)),"",INDIRECT("'SorP'!$A$"&amp;MATCH($S291&amp;$J291,SorP!C:C,0))))</f>
      </c>
      <c r="U291" s="792"/>
      <c r="V291" s="817" t="e">
        <f>IF(C291="",NA(),IF(OR(C291="Smelter not listed",C291="Smelter not yet identified"),MATCH($B291&amp;$D291,'Smelter Look-up'!$J:$J,0),MATCH($B291&amp;$C291,'Smelter Look-up'!$J:$J,0)))</f>
        <v>#N/A</v>
      </c>
      <c r="X291" s="818">
        <f t="shared" si="39"/>
        <v>0</v>
      </c>
      <c r="AB291" s="819" t="str">
        <f t="shared" si="40"/>
      </c>
    </row>
    <row r="292" ht="20" s="818" customFormat="1">
      <c r="A292" s="772" t="s">
        <v>1004</v>
      </c>
      <c r="B292" s="773" t="s">
        <v>148</v>
      </c>
      <c r="C292" s="777" t="s">
        <v>1005</v>
      </c>
      <c r="D292" s="821"/>
      <c r="E292" s="773" t="s">
        <v>168</v>
      </c>
      <c r="F292" s="773" t="s">
        <v>1004</v>
      </c>
      <c r="G292" s="773" t="s">
        <v>158</v>
      </c>
      <c r="H292" s="774"/>
      <c r="I292" s="775" t="str">
        <f>IF(ISERROR($V292),"",OFFSET('Smelter Look-up'!$H$4,$V292-4,0))</f>
      </c>
      <c r="J292" s="775" t="str">
        <f>IF(ISERROR($V292),"",OFFSET('Smelter Look-up'!$I$4,$V292-4,0))</f>
      </c>
      <c r="K292" s="815"/>
      <c r="L292" s="815"/>
      <c r="M292" s="815"/>
      <c r="N292" s="815"/>
      <c r="O292" s="815" t="s">
        <v>1006</v>
      </c>
      <c r="P292" s="776"/>
      <c r="Q292" s="816"/>
      <c r="R292" s="773" t="str">
        <f>IF(ISERROR($V292),"",OFFSET('Smelter Look-up'!$C$4,$V292-4,0)&amp;"")</f>
      </c>
      <c r="S292" s="772" t="str">
        <f t="shared" si="38"/>
      </c>
      <c r="T292" s="772" t="str">
        <f>IF(B292="","",IF(ISERROR(MATCH($J292,SorP!$B$1:$B$6226,0)),"",INDIRECT("'SorP'!$A$"&amp;MATCH($S292&amp;$J292,SorP!C:C,0))))</f>
      </c>
      <c r="U292" s="792"/>
      <c r="V292" s="817" t="e">
        <f>IF(C292="",NA(),IF(OR(C292="Smelter not listed",C292="Smelter not yet identified"),MATCH($B292&amp;$D292,'Smelter Look-up'!$J:$J,0),MATCH($B292&amp;$C292,'Smelter Look-up'!$J:$J,0)))</f>
        <v>#N/A</v>
      </c>
      <c r="X292" s="818">
        <f t="shared" si="39"/>
        <v>0</v>
      </c>
      <c r="AB292" s="819" t="str">
        <f t="shared" si="40"/>
      </c>
    </row>
    <row r="293" ht="20" s="818" customFormat="1">
      <c r="A293" s="772" t="s">
        <v>1007</v>
      </c>
      <c r="B293" s="773" t="s">
        <v>148</v>
      </c>
      <c r="C293" s="777" t="s">
        <v>1008</v>
      </c>
      <c r="D293" s="821"/>
      <c r="E293" s="773" t="s">
        <v>168</v>
      </c>
      <c r="F293" s="773" t="s">
        <v>1007</v>
      </c>
      <c r="G293" s="773" t="s">
        <v>158</v>
      </c>
      <c r="H293" s="774"/>
      <c r="I293" s="775" t="str">
        <f>IF(ISERROR($V293),"",OFFSET('Smelter Look-up'!$H$4,$V293-4,0))</f>
      </c>
      <c r="J293" s="775" t="str">
        <f>IF(ISERROR($V293),"",OFFSET('Smelter Look-up'!$I$4,$V293-4,0))</f>
      </c>
      <c r="K293" s="815"/>
      <c r="L293" s="815"/>
      <c r="M293" s="815"/>
      <c r="N293" s="815"/>
      <c r="O293" s="815" t="s">
        <v>1009</v>
      </c>
      <c r="P293" s="776"/>
      <c r="Q293" s="816"/>
      <c r="R293" s="773" t="str">
        <f>IF(ISERROR($V293),"",OFFSET('Smelter Look-up'!$C$4,$V293-4,0)&amp;"")</f>
      </c>
      <c r="S293" s="772" t="str">
        <f t="shared" si="38"/>
      </c>
      <c r="T293" s="772" t="str">
        <f>IF(B293="","",IF(ISERROR(MATCH($J293,SorP!$B$1:$B$6226,0)),"",INDIRECT("'SorP'!$A$"&amp;MATCH($S293&amp;$J293,SorP!C:C,0))))</f>
      </c>
      <c r="U293" s="792"/>
      <c r="V293" s="817" t="e">
        <f>IF(C293="",NA(),IF(OR(C293="Smelter not listed",C293="Smelter not yet identified"),MATCH($B293&amp;$D293,'Smelter Look-up'!$J:$J,0),MATCH($B293&amp;$C293,'Smelter Look-up'!$J:$J,0)))</f>
        <v>#N/A</v>
      </c>
      <c r="X293" s="818">
        <f t="shared" si="39"/>
        <v>0</v>
      </c>
      <c r="AB293" s="819" t="str">
        <f t="shared" si="40"/>
      </c>
    </row>
    <row r="294" ht="20" s="818" customFormat="1">
      <c r="A294" s="772" t="s">
        <v>1010</v>
      </c>
      <c r="B294" s="773" t="s">
        <v>148</v>
      </c>
      <c r="C294" s="777" t="s">
        <v>1011</v>
      </c>
      <c r="D294" s="821"/>
      <c r="E294" s="773" t="s">
        <v>168</v>
      </c>
      <c r="F294" s="773" t="s">
        <v>1010</v>
      </c>
      <c r="G294" s="773" t="s">
        <v>158</v>
      </c>
      <c r="H294" s="774"/>
      <c r="I294" s="775" t="str">
        <f>IF(ISERROR($V294),"",OFFSET('Smelter Look-up'!$H$4,$V294-4,0))</f>
      </c>
      <c r="J294" s="775" t="str">
        <f>IF(ISERROR($V294),"",OFFSET('Smelter Look-up'!$I$4,$V294-4,0))</f>
      </c>
      <c r="K294" s="815"/>
      <c r="L294" s="815"/>
      <c r="M294" s="815"/>
      <c r="N294" s="815"/>
      <c r="O294" s="815" t="s">
        <v>1012</v>
      </c>
      <c r="P294" s="776"/>
      <c r="Q294" s="816"/>
      <c r="R294" s="773" t="str">
        <f>IF(ISERROR($V294),"",OFFSET('Smelter Look-up'!$C$4,$V294-4,0)&amp;"")</f>
      </c>
      <c r="S294" s="772" t="str">
        <f ref="S294:S324" t="shared" si="41">IF(B294="","",IF(ISERROR(MATCH($E294,CL,0)),"Unknown",INDIRECT("'C'!$A$"&amp;MATCH($E294,CL,0)+1)))</f>
      </c>
      <c r="T294" s="772" t="str">
        <f>IF(B294="","",IF(ISERROR(MATCH($J294,SorP!$B$1:$B$6226,0)),"",INDIRECT("'SorP'!$A$"&amp;MATCH($S294&amp;$J294,SorP!C:C,0))))</f>
      </c>
      <c r="U294" s="792"/>
      <c r="V294" s="817" t="e">
        <f>IF(C294="",NA(),IF(OR(C294="Smelter not listed",C294="Smelter not yet identified"),MATCH($B294&amp;$D294,'Smelter Look-up'!$J:$J,0),MATCH($B294&amp;$C294,'Smelter Look-up'!$J:$J,0)))</f>
        <v>#N/A</v>
      </c>
      <c r="X294" s="818">
        <f ref="X294:X324" t="shared" si="42">IF(AND(C294="Smelter not listed",OR(LEN(D294)=0,LEN(E294)=0)),1,0)</f>
        <v>0</v>
      </c>
      <c r="AB294" s="819" t="str">
        <f ref="AB294:AB324" t="shared" si="43">B294&amp;C294</f>
      </c>
    </row>
    <row r="295" ht="20" s="818" customFormat="1">
      <c r="A295" s="772" t="s">
        <v>1013</v>
      </c>
      <c r="B295" s="773" t="s">
        <v>148</v>
      </c>
      <c r="C295" s="777" t="s">
        <v>1014</v>
      </c>
      <c r="D295" s="821"/>
      <c r="E295" s="773" t="s">
        <v>168</v>
      </c>
      <c r="F295" s="773" t="s">
        <v>1013</v>
      </c>
      <c r="G295" s="773" t="s">
        <v>158</v>
      </c>
      <c r="H295" s="774"/>
      <c r="I295" s="775" t="str">
        <f>IF(ISERROR($V295),"",OFFSET('Smelter Look-up'!$H$4,$V295-4,0))</f>
      </c>
      <c r="J295" s="775" t="str">
        <f>IF(ISERROR($V295),"",OFFSET('Smelter Look-up'!$I$4,$V295-4,0))</f>
      </c>
      <c r="K295" s="815"/>
      <c r="L295" s="815"/>
      <c r="M295" s="815"/>
      <c r="N295" s="815"/>
      <c r="O295" s="815" t="s">
        <v>1006</v>
      </c>
      <c r="P295" s="776"/>
      <c r="Q295" s="816"/>
      <c r="R295" s="773" t="str">
        <f>IF(ISERROR($V295),"",OFFSET('Smelter Look-up'!$C$4,$V295-4,0)&amp;"")</f>
      </c>
      <c r="S295" s="772" t="str">
        <f t="shared" si="41"/>
      </c>
      <c r="T295" s="772" t="str">
        <f>IF(B295="","",IF(ISERROR(MATCH($J295,SorP!$B$1:$B$6226,0)),"",INDIRECT("'SorP'!$A$"&amp;MATCH($S295&amp;$J295,SorP!C:C,0))))</f>
      </c>
      <c r="U295" s="792"/>
      <c r="V295" s="817" t="e">
        <f>IF(C295="",NA(),IF(OR(C295="Smelter not listed",C295="Smelter not yet identified"),MATCH($B295&amp;$D295,'Smelter Look-up'!$J:$J,0),MATCH($B295&amp;$C295,'Smelter Look-up'!$J:$J,0)))</f>
        <v>#N/A</v>
      </c>
      <c r="X295" s="818">
        <f t="shared" si="42"/>
        <v>0</v>
      </c>
      <c r="AB295" s="819" t="str">
        <f t="shared" si="43"/>
      </c>
    </row>
    <row r="296" ht="20" s="818" customFormat="1">
      <c r="A296" s="772" t="s">
        <v>1015</v>
      </c>
      <c r="B296" s="773" t="s">
        <v>148</v>
      </c>
      <c r="C296" s="777" t="s">
        <v>1016</v>
      </c>
      <c r="D296" s="821"/>
      <c r="E296" s="773" t="s">
        <v>168</v>
      </c>
      <c r="F296" s="773" t="s">
        <v>1015</v>
      </c>
      <c r="G296" s="773" t="s">
        <v>158</v>
      </c>
      <c r="H296" s="774"/>
      <c r="I296" s="775" t="str">
        <f>IF(ISERROR($V296),"",OFFSET('Smelter Look-up'!$H$4,$V296-4,0))</f>
      </c>
      <c r="J296" s="775" t="str">
        <f>IF(ISERROR($V296),"",OFFSET('Smelter Look-up'!$I$4,$V296-4,0))</f>
      </c>
      <c r="K296" s="815"/>
      <c r="L296" s="815"/>
      <c r="M296" s="815"/>
      <c r="N296" s="815"/>
      <c r="O296" s="815" t="s">
        <v>1017</v>
      </c>
      <c r="P296" s="776"/>
      <c r="Q296" s="816"/>
      <c r="R296" s="773" t="str">
        <f>IF(ISERROR($V296),"",OFFSET('Smelter Look-up'!$C$4,$V296-4,0)&amp;"")</f>
      </c>
      <c r="S296" s="772" t="str">
        <f t="shared" si="41"/>
      </c>
      <c r="T296" s="772" t="str">
        <f>IF(B296="","",IF(ISERROR(MATCH($J296,SorP!$B$1:$B$6226,0)),"",INDIRECT("'SorP'!$A$"&amp;MATCH($S296&amp;$J296,SorP!C:C,0))))</f>
      </c>
      <c r="U296" s="792"/>
      <c r="V296" s="817" t="e">
        <f>IF(C296="",NA(),IF(OR(C296="Smelter not listed",C296="Smelter not yet identified"),MATCH($B296&amp;$D296,'Smelter Look-up'!$J:$J,0),MATCH($B296&amp;$C296,'Smelter Look-up'!$J:$J,0)))</f>
        <v>#N/A</v>
      </c>
      <c r="X296" s="818">
        <f t="shared" si="42"/>
        <v>0</v>
      </c>
      <c r="AB296" s="819" t="str">
        <f t="shared" si="43"/>
      </c>
    </row>
    <row r="297" ht="20" s="818" customFormat="1">
      <c r="A297" s="772" t="s">
        <v>1018</v>
      </c>
      <c r="B297" s="773" t="s">
        <v>148</v>
      </c>
      <c r="C297" s="777" t="s">
        <v>1019</v>
      </c>
      <c r="D297" s="821"/>
      <c r="E297" s="773" t="s">
        <v>168</v>
      </c>
      <c r="F297" s="773" t="s">
        <v>1018</v>
      </c>
      <c r="G297" s="773" t="s">
        <v>158</v>
      </c>
      <c r="H297" s="774"/>
      <c r="I297" s="775" t="str">
        <f>IF(ISERROR($V297),"",OFFSET('Smelter Look-up'!$H$4,$V297-4,0))</f>
      </c>
      <c r="J297" s="775" t="str">
        <f>IF(ISERROR($V297),"",OFFSET('Smelter Look-up'!$I$4,$V297-4,0))</f>
      </c>
      <c r="K297" s="815"/>
      <c r="L297" s="815"/>
      <c r="M297" s="815"/>
      <c r="N297" s="815"/>
      <c r="O297" s="815" t="s">
        <v>1020</v>
      </c>
      <c r="P297" s="776"/>
      <c r="Q297" s="816"/>
      <c r="R297" s="773" t="str">
        <f>IF(ISERROR($V297),"",OFFSET('Smelter Look-up'!$C$4,$V297-4,0)&amp;"")</f>
      </c>
      <c r="S297" s="772" t="str">
        <f t="shared" si="41"/>
      </c>
      <c r="T297" s="772" t="str">
        <f>IF(B297="","",IF(ISERROR(MATCH($J297,SorP!$B$1:$B$6226,0)),"",INDIRECT("'SorP'!$A$"&amp;MATCH($S297&amp;$J297,SorP!C:C,0))))</f>
      </c>
      <c r="U297" s="792"/>
      <c r="V297" s="817" t="e">
        <f>IF(C297="",NA(),IF(OR(C297="Smelter not listed",C297="Smelter not yet identified"),MATCH($B297&amp;$D297,'Smelter Look-up'!$J:$J,0),MATCH($B297&amp;$C297,'Smelter Look-up'!$J:$J,0)))</f>
        <v>#N/A</v>
      </c>
      <c r="X297" s="818">
        <f t="shared" si="42"/>
        <v>0</v>
      </c>
      <c r="AB297" s="819" t="str">
        <f t="shared" si="43"/>
      </c>
    </row>
    <row r="298" ht="20" s="818" customFormat="1">
      <c r="A298" s="772" t="s">
        <v>1021</v>
      </c>
      <c r="B298" s="773" t="s">
        <v>148</v>
      </c>
      <c r="C298" s="777" t="s">
        <v>1022</v>
      </c>
      <c r="D298" s="821"/>
      <c r="E298" s="773" t="s">
        <v>168</v>
      </c>
      <c r="F298" s="773" t="s">
        <v>1021</v>
      </c>
      <c r="G298" s="773" t="s">
        <v>158</v>
      </c>
      <c r="H298" s="774"/>
      <c r="I298" s="775" t="str">
        <f>IF(ISERROR($V298),"",OFFSET('Smelter Look-up'!$H$4,$V298-4,0))</f>
      </c>
      <c r="J298" s="775" t="str">
        <f>IF(ISERROR($V298),"",OFFSET('Smelter Look-up'!$I$4,$V298-4,0))</f>
      </c>
      <c r="K298" s="815"/>
      <c r="L298" s="815"/>
      <c r="M298" s="815"/>
      <c r="N298" s="815"/>
      <c r="O298" s="815" t="s">
        <v>980</v>
      </c>
      <c r="P298" s="776"/>
      <c r="Q298" s="816"/>
      <c r="R298" s="773" t="str">
        <f>IF(ISERROR($V298),"",OFFSET('Smelter Look-up'!$C$4,$V298-4,0)&amp;"")</f>
      </c>
      <c r="S298" s="772" t="str">
        <f t="shared" si="41"/>
      </c>
      <c r="T298" s="772" t="str">
        <f>IF(B298="","",IF(ISERROR(MATCH($J298,SorP!$B$1:$B$6226,0)),"",INDIRECT("'SorP'!$A$"&amp;MATCH($S298&amp;$J298,SorP!C:C,0))))</f>
      </c>
      <c r="U298" s="792"/>
      <c r="V298" s="817" t="e">
        <f>IF(C298="",NA(),IF(OR(C298="Smelter not listed",C298="Smelter not yet identified"),MATCH($B298&amp;$D298,'Smelter Look-up'!$J:$J,0),MATCH($B298&amp;$C298,'Smelter Look-up'!$J:$J,0)))</f>
        <v>#N/A</v>
      </c>
      <c r="X298" s="818">
        <f t="shared" si="42"/>
        <v>0</v>
      </c>
      <c r="AB298" s="819" t="str">
        <f t="shared" si="43"/>
      </c>
    </row>
    <row r="299" ht="20" s="818" customFormat="1">
      <c r="A299" s="772" t="s">
        <v>1023</v>
      </c>
      <c r="B299" s="773" t="s">
        <v>148</v>
      </c>
      <c r="C299" s="777" t="s">
        <v>1024</v>
      </c>
      <c r="D299" s="821"/>
      <c r="E299" s="773" t="s">
        <v>168</v>
      </c>
      <c r="F299" s="773" t="s">
        <v>1023</v>
      </c>
      <c r="G299" s="773" t="s">
        <v>158</v>
      </c>
      <c r="H299" s="774"/>
      <c r="I299" s="775" t="str">
        <f>IF(ISERROR($V299),"",OFFSET('Smelter Look-up'!$H$4,$V299-4,0))</f>
      </c>
      <c r="J299" s="775" t="str">
        <f>IF(ISERROR($V299),"",OFFSET('Smelter Look-up'!$I$4,$V299-4,0))</f>
      </c>
      <c r="K299" s="815"/>
      <c r="L299" s="815"/>
      <c r="M299" s="815"/>
      <c r="N299" s="815"/>
      <c r="O299" s="815" t="s">
        <v>1006</v>
      </c>
      <c r="P299" s="776"/>
      <c r="Q299" s="816"/>
      <c r="R299" s="773" t="str">
        <f>IF(ISERROR($V299),"",OFFSET('Smelter Look-up'!$C$4,$V299-4,0)&amp;"")</f>
      </c>
      <c r="S299" s="772" t="str">
        <f t="shared" si="41"/>
      </c>
      <c r="T299" s="772" t="str">
        <f>IF(B299="","",IF(ISERROR(MATCH($J299,SorP!$B$1:$B$6226,0)),"",INDIRECT("'SorP'!$A$"&amp;MATCH($S299&amp;$J299,SorP!C:C,0))))</f>
      </c>
      <c r="U299" s="792"/>
      <c r="V299" s="817" t="e">
        <f>IF(C299="",NA(),IF(OR(C299="Smelter not listed",C299="Smelter not yet identified"),MATCH($B299&amp;$D299,'Smelter Look-up'!$J:$J,0),MATCH($B299&amp;$C299,'Smelter Look-up'!$J:$J,0)))</f>
        <v>#N/A</v>
      </c>
      <c r="X299" s="818">
        <f t="shared" si="42"/>
        <v>0</v>
      </c>
      <c r="AB299" s="819" t="str">
        <f t="shared" si="43"/>
      </c>
    </row>
    <row r="300" ht="20" s="818" customFormat="1">
      <c r="A300" s="772" t="s">
        <v>1025</v>
      </c>
      <c r="B300" s="773" t="s">
        <v>148</v>
      </c>
      <c r="C300" s="777" t="s">
        <v>1026</v>
      </c>
      <c r="D300" s="821"/>
      <c r="E300" s="773" t="s">
        <v>168</v>
      </c>
      <c r="F300" s="773" t="s">
        <v>1025</v>
      </c>
      <c r="G300" s="773" t="s">
        <v>158</v>
      </c>
      <c r="H300" s="774"/>
      <c r="I300" s="775" t="str">
        <f>IF(ISERROR($V300),"",OFFSET('Smelter Look-up'!$H$4,$V300-4,0))</f>
      </c>
      <c r="J300" s="775" t="str">
        <f>IF(ISERROR($V300),"",OFFSET('Smelter Look-up'!$I$4,$V300-4,0))</f>
      </c>
      <c r="K300" s="815"/>
      <c r="L300" s="815"/>
      <c r="M300" s="815"/>
      <c r="N300" s="815"/>
      <c r="O300" s="815" t="s">
        <v>1027</v>
      </c>
      <c r="P300" s="776"/>
      <c r="Q300" s="816"/>
      <c r="R300" s="773" t="str">
        <f>IF(ISERROR($V300),"",OFFSET('Smelter Look-up'!$C$4,$V300-4,0)&amp;"")</f>
      </c>
      <c r="S300" s="772" t="str">
        <f t="shared" si="41"/>
      </c>
      <c r="T300" s="772" t="str">
        <f>IF(B300="","",IF(ISERROR(MATCH($J300,SorP!$B$1:$B$6226,0)),"",INDIRECT("'SorP'!$A$"&amp;MATCH($S300&amp;$J300,SorP!C:C,0))))</f>
      </c>
      <c r="U300" s="792"/>
      <c r="V300" s="817" t="e">
        <f>IF(C300="",NA(),IF(OR(C300="Smelter not listed",C300="Smelter not yet identified"),MATCH($B300&amp;$D300,'Smelter Look-up'!$J:$J,0),MATCH($B300&amp;$C300,'Smelter Look-up'!$J:$J,0)))</f>
        <v>#N/A</v>
      </c>
      <c r="X300" s="818">
        <f t="shared" si="42"/>
        <v>0</v>
      </c>
      <c r="AB300" s="819" t="str">
        <f t="shared" si="43"/>
      </c>
    </row>
    <row r="301" ht="20" s="818" customFormat="1">
      <c r="A301" s="772" t="s">
        <v>1028</v>
      </c>
      <c r="B301" s="773" t="s">
        <v>148</v>
      </c>
      <c r="C301" s="777" t="s">
        <v>1029</v>
      </c>
      <c r="D301" s="821"/>
      <c r="E301" s="773" t="s">
        <v>168</v>
      </c>
      <c r="F301" s="773" t="s">
        <v>1028</v>
      </c>
      <c r="G301" s="773" t="s">
        <v>158</v>
      </c>
      <c r="H301" s="774"/>
      <c r="I301" s="775" t="str">
        <f>IF(ISERROR($V301),"",OFFSET('Smelter Look-up'!$H$4,$V301-4,0))</f>
      </c>
      <c r="J301" s="775" t="str">
        <f>IF(ISERROR($V301),"",OFFSET('Smelter Look-up'!$I$4,$V301-4,0))</f>
      </c>
      <c r="K301" s="815"/>
      <c r="L301" s="815"/>
      <c r="M301" s="815"/>
      <c r="N301" s="815"/>
      <c r="O301" s="815" t="s">
        <v>1030</v>
      </c>
      <c r="P301" s="776"/>
      <c r="Q301" s="816"/>
      <c r="R301" s="773" t="str">
        <f>IF(ISERROR($V301),"",OFFSET('Smelter Look-up'!$C$4,$V301-4,0)&amp;"")</f>
      </c>
      <c r="S301" s="772" t="str">
        <f t="shared" si="41"/>
      </c>
      <c r="T301" s="772" t="str">
        <f>IF(B301="","",IF(ISERROR(MATCH($J301,SorP!$B$1:$B$6226,0)),"",INDIRECT("'SorP'!$A$"&amp;MATCH($S301&amp;$J301,SorP!C:C,0))))</f>
      </c>
      <c r="U301" s="792"/>
      <c r="V301" s="817" t="e">
        <f>IF(C301="",NA(),IF(OR(C301="Smelter not listed",C301="Smelter not yet identified"),MATCH($B301&amp;$D301,'Smelter Look-up'!$J:$J,0),MATCH($B301&amp;$C301,'Smelter Look-up'!$J:$J,0)))</f>
        <v>#N/A</v>
      </c>
      <c r="X301" s="818">
        <f t="shared" si="42"/>
        <v>0</v>
      </c>
      <c r="AB301" s="819" t="str">
        <f t="shared" si="43"/>
      </c>
    </row>
    <row r="302" ht="20" s="818" customFormat="1">
      <c r="A302" s="772" t="s">
        <v>1031</v>
      </c>
      <c r="B302" s="773" t="s">
        <v>148</v>
      </c>
      <c r="C302" s="777" t="s">
        <v>1032</v>
      </c>
      <c r="D302" s="821"/>
      <c r="E302" s="773" t="s">
        <v>168</v>
      </c>
      <c r="F302" s="773" t="s">
        <v>1031</v>
      </c>
      <c r="G302" s="773" t="s">
        <v>158</v>
      </c>
      <c r="H302" s="774"/>
      <c r="I302" s="775" t="str">
        <f>IF(ISERROR($V302),"",OFFSET('Smelter Look-up'!$H$4,$V302-4,0))</f>
      </c>
      <c r="J302" s="775" t="str">
        <f>IF(ISERROR($V302),"",OFFSET('Smelter Look-up'!$I$4,$V302-4,0))</f>
      </c>
      <c r="K302" s="815"/>
      <c r="L302" s="815"/>
      <c r="M302" s="815"/>
      <c r="N302" s="815"/>
      <c r="O302" s="815" t="s">
        <v>1033</v>
      </c>
      <c r="P302" s="776"/>
      <c r="Q302" s="816"/>
      <c r="R302" s="773" t="str">
        <f>IF(ISERROR($V302),"",OFFSET('Smelter Look-up'!$C$4,$V302-4,0)&amp;"")</f>
      </c>
      <c r="S302" s="772" t="str">
        <f t="shared" si="41"/>
      </c>
      <c r="T302" s="772" t="str">
        <f>IF(B302="","",IF(ISERROR(MATCH($J302,SorP!$B$1:$B$6226,0)),"",INDIRECT("'SorP'!$A$"&amp;MATCH($S302&amp;$J302,SorP!C:C,0))))</f>
      </c>
      <c r="U302" s="792"/>
      <c r="V302" s="817" t="e">
        <f>IF(C302="",NA(),IF(OR(C302="Smelter not listed",C302="Smelter not yet identified"),MATCH($B302&amp;$D302,'Smelter Look-up'!$J:$J,0),MATCH($B302&amp;$C302,'Smelter Look-up'!$J:$J,0)))</f>
        <v>#N/A</v>
      </c>
      <c r="X302" s="818">
        <f t="shared" si="42"/>
        <v>0</v>
      </c>
      <c r="AB302" s="819" t="str">
        <f t="shared" si="43"/>
      </c>
    </row>
    <row r="303" ht="20" s="818" customFormat="1">
      <c r="A303" s="772" t="s">
        <v>1034</v>
      </c>
      <c r="B303" s="773" t="s">
        <v>148</v>
      </c>
      <c r="C303" s="777" t="s">
        <v>1035</v>
      </c>
      <c r="D303" s="821"/>
      <c r="E303" s="773" t="s">
        <v>168</v>
      </c>
      <c r="F303" s="773" t="s">
        <v>1034</v>
      </c>
      <c r="G303" s="773" t="s">
        <v>158</v>
      </c>
      <c r="H303" s="774"/>
      <c r="I303" s="775" t="str">
        <f>IF(ISERROR($V303),"",OFFSET('Smelter Look-up'!$H$4,$V303-4,0))</f>
      </c>
      <c r="J303" s="775" t="str">
        <f>IF(ISERROR($V303),"",OFFSET('Smelter Look-up'!$I$4,$V303-4,0))</f>
      </c>
      <c r="K303" s="815"/>
      <c r="L303" s="815"/>
      <c r="M303" s="815"/>
      <c r="N303" s="815"/>
      <c r="O303" s="815" t="s">
        <v>1036</v>
      </c>
      <c r="P303" s="776"/>
      <c r="Q303" s="816"/>
      <c r="R303" s="773" t="str">
        <f>IF(ISERROR($V303),"",OFFSET('Smelter Look-up'!$C$4,$V303-4,0)&amp;"")</f>
      </c>
      <c r="S303" s="772" t="str">
        <f t="shared" si="41"/>
      </c>
      <c r="T303" s="772" t="str">
        <f>IF(B303="","",IF(ISERROR(MATCH($J303,SorP!$B$1:$B$6226,0)),"",INDIRECT("'SorP'!$A$"&amp;MATCH($S303&amp;$J303,SorP!C:C,0))))</f>
      </c>
      <c r="U303" s="792"/>
      <c r="V303" s="817" t="e">
        <f>IF(C303="",NA(),IF(OR(C303="Smelter not listed",C303="Smelter not yet identified"),MATCH($B303&amp;$D303,'Smelter Look-up'!$J:$J,0),MATCH($B303&amp;$C303,'Smelter Look-up'!$J:$J,0)))</f>
        <v>#N/A</v>
      </c>
      <c r="X303" s="818">
        <f t="shared" si="42"/>
        <v>0</v>
      </c>
      <c r="AB303" s="819" t="str">
        <f t="shared" si="43"/>
      </c>
    </row>
    <row r="304" ht="20" s="818" customFormat="1">
      <c r="A304" s="772" t="s">
        <v>1037</v>
      </c>
      <c r="B304" s="773" t="s">
        <v>148</v>
      </c>
      <c r="C304" s="777" t="s">
        <v>1038</v>
      </c>
      <c r="D304" s="821"/>
      <c r="E304" s="773" t="s">
        <v>168</v>
      </c>
      <c r="F304" s="773" t="s">
        <v>1037</v>
      </c>
      <c r="G304" s="773" t="s">
        <v>158</v>
      </c>
      <c r="H304" s="774"/>
      <c r="I304" s="775" t="str">
        <f>IF(ISERROR($V304),"",OFFSET('Smelter Look-up'!$H$4,$V304-4,0))</f>
      </c>
      <c r="J304" s="775" t="str">
        <f>IF(ISERROR($V304),"",OFFSET('Smelter Look-up'!$I$4,$V304-4,0))</f>
      </c>
      <c r="K304" s="815"/>
      <c r="L304" s="815"/>
      <c r="M304" s="815"/>
      <c r="N304" s="815"/>
      <c r="O304" s="815" t="s">
        <v>1039</v>
      </c>
      <c r="P304" s="776"/>
      <c r="Q304" s="816"/>
      <c r="R304" s="773" t="str">
        <f>IF(ISERROR($V304),"",OFFSET('Smelter Look-up'!$C$4,$V304-4,0)&amp;"")</f>
      </c>
      <c r="S304" s="772" t="str">
        <f t="shared" si="41"/>
      </c>
      <c r="T304" s="772" t="str">
        <f>IF(B304="","",IF(ISERROR(MATCH($J304,SorP!$B$1:$B$6226,0)),"",INDIRECT("'SorP'!$A$"&amp;MATCH($S304&amp;$J304,SorP!C:C,0))))</f>
      </c>
      <c r="U304" s="792"/>
      <c r="V304" s="817" t="e">
        <f>IF(C304="",NA(),IF(OR(C304="Smelter not listed",C304="Smelter not yet identified"),MATCH($B304&amp;$D304,'Smelter Look-up'!$J:$J,0),MATCH($B304&amp;$C304,'Smelter Look-up'!$J:$J,0)))</f>
        <v>#N/A</v>
      </c>
      <c r="X304" s="818">
        <f t="shared" si="42"/>
        <v>0</v>
      </c>
      <c r="AB304" s="819" t="str">
        <f t="shared" si="43"/>
      </c>
    </row>
    <row r="305" ht="20" s="818" customFormat="1">
      <c r="A305" s="772" t="s">
        <v>1040</v>
      </c>
      <c r="B305" s="773" t="s">
        <v>148</v>
      </c>
      <c r="C305" s="777" t="s">
        <v>1041</v>
      </c>
      <c r="D305" s="821"/>
      <c r="E305" s="773" t="s">
        <v>168</v>
      </c>
      <c r="F305" s="773" t="s">
        <v>1040</v>
      </c>
      <c r="G305" s="773" t="s">
        <v>158</v>
      </c>
      <c r="H305" s="774"/>
      <c r="I305" s="775" t="str">
        <f>IF(ISERROR($V305),"",OFFSET('Smelter Look-up'!$H$4,$V305-4,0))</f>
      </c>
      <c r="J305" s="775" t="str">
        <f>IF(ISERROR($V305),"",OFFSET('Smelter Look-up'!$I$4,$V305-4,0))</f>
      </c>
      <c r="K305" s="815"/>
      <c r="L305" s="815"/>
      <c r="M305" s="815"/>
      <c r="N305" s="815"/>
      <c r="O305" s="815" t="s">
        <v>1006</v>
      </c>
      <c r="P305" s="776"/>
      <c r="Q305" s="816"/>
      <c r="R305" s="773" t="str">
        <f>IF(ISERROR($V305),"",OFFSET('Smelter Look-up'!$C$4,$V305-4,0)&amp;"")</f>
      </c>
      <c r="S305" s="772" t="str">
        <f t="shared" si="41"/>
      </c>
      <c r="T305" s="772" t="str">
        <f>IF(B305="","",IF(ISERROR(MATCH($J305,SorP!$B$1:$B$6226,0)),"",INDIRECT("'SorP'!$A$"&amp;MATCH($S305&amp;$J305,SorP!C:C,0))))</f>
      </c>
      <c r="U305" s="792"/>
      <c r="V305" s="817" t="e">
        <f>IF(C305="",NA(),IF(OR(C305="Smelter not listed",C305="Smelter not yet identified"),MATCH($B305&amp;$D305,'Smelter Look-up'!$J:$J,0),MATCH($B305&amp;$C305,'Smelter Look-up'!$J:$J,0)))</f>
        <v>#N/A</v>
      </c>
      <c r="X305" s="818">
        <f t="shared" si="42"/>
        <v>0</v>
      </c>
      <c r="AB305" s="819" t="str">
        <f t="shared" si="43"/>
      </c>
    </row>
    <row r="306" ht="20" s="818" customFormat="1">
      <c r="A306" s="772" t="s">
        <v>1042</v>
      </c>
      <c r="B306" s="773" t="s">
        <v>148</v>
      </c>
      <c r="C306" s="777" t="s">
        <v>1043</v>
      </c>
      <c r="D306" s="821"/>
      <c r="E306" s="773" t="s">
        <v>157</v>
      </c>
      <c r="F306" s="773" t="s">
        <v>1042</v>
      </c>
      <c r="G306" s="773" t="s">
        <v>158</v>
      </c>
      <c r="H306" s="774"/>
      <c r="I306" s="775" t="str">
        <f>IF(ISERROR($V306),"",OFFSET('Smelter Look-up'!$H$4,$V306-4,0))</f>
      </c>
      <c r="J306" s="775" t="str">
        <f>IF(ISERROR($V306),"",OFFSET('Smelter Look-up'!$I$4,$V306-4,0))</f>
      </c>
      <c r="K306" s="815"/>
      <c r="L306" s="815"/>
      <c r="M306" s="815"/>
      <c r="N306" s="815"/>
      <c r="O306" s="815" t="s">
        <v>1044</v>
      </c>
      <c r="P306" s="776"/>
      <c r="Q306" s="816"/>
      <c r="R306" s="773" t="str">
        <f>IF(ISERROR($V306),"",OFFSET('Smelter Look-up'!$C$4,$V306-4,0)&amp;"")</f>
      </c>
      <c r="S306" s="772" t="str">
        <f t="shared" si="41"/>
      </c>
      <c r="T306" s="772" t="str">
        <f>IF(B306="","",IF(ISERROR(MATCH($J306,SorP!$B$1:$B$6226,0)),"",INDIRECT("'SorP'!$A$"&amp;MATCH($S306&amp;$J306,SorP!C:C,0))))</f>
      </c>
      <c r="U306" s="792"/>
      <c r="V306" s="817" t="e">
        <f>IF(C306="",NA(),IF(OR(C306="Smelter not listed",C306="Smelter not yet identified"),MATCH($B306&amp;$D306,'Smelter Look-up'!$J:$J,0),MATCH($B306&amp;$C306,'Smelter Look-up'!$J:$J,0)))</f>
        <v>#N/A</v>
      </c>
      <c r="X306" s="818">
        <f t="shared" si="42"/>
        <v>0</v>
      </c>
      <c r="AB306" s="819" t="str">
        <f t="shared" si="43"/>
      </c>
    </row>
    <row r="307" ht="20" s="818" customFormat="1">
      <c r="A307" s="772" t="s">
        <v>1045</v>
      </c>
      <c r="B307" s="773" t="s">
        <v>148</v>
      </c>
      <c r="C307" s="777" t="s">
        <v>1046</v>
      </c>
      <c r="D307" s="821"/>
      <c r="E307" s="773" t="s">
        <v>157</v>
      </c>
      <c r="F307" s="773" t="s">
        <v>1045</v>
      </c>
      <c r="G307" s="773" t="s">
        <v>158</v>
      </c>
      <c r="H307" s="774"/>
      <c r="I307" s="775" t="str">
        <f>IF(ISERROR($V307),"",OFFSET('Smelter Look-up'!$H$4,$V307-4,0))</f>
      </c>
      <c r="J307" s="775" t="str">
        <f>IF(ISERROR($V307),"",OFFSET('Smelter Look-up'!$I$4,$V307-4,0))</f>
      </c>
      <c r="K307" s="815"/>
      <c r="L307" s="815"/>
      <c r="M307" s="815"/>
      <c r="N307" s="815"/>
      <c r="O307" s="815" t="s">
        <v>1047</v>
      </c>
      <c r="P307" s="776"/>
      <c r="Q307" s="816"/>
      <c r="R307" s="773" t="str">
        <f>IF(ISERROR($V307),"",OFFSET('Smelter Look-up'!$C$4,$V307-4,0)&amp;"")</f>
      </c>
      <c r="S307" s="772" t="str">
        <f t="shared" si="41"/>
      </c>
      <c r="T307" s="772" t="str">
        <f>IF(B307="","",IF(ISERROR(MATCH($J307,SorP!$B$1:$B$6226,0)),"",INDIRECT("'SorP'!$A$"&amp;MATCH($S307&amp;$J307,SorP!C:C,0))))</f>
      </c>
      <c r="U307" s="792"/>
      <c r="V307" s="817" t="e">
        <f>IF(C307="",NA(),IF(OR(C307="Smelter not listed",C307="Smelter not yet identified"),MATCH($B307&amp;$D307,'Smelter Look-up'!$J:$J,0),MATCH($B307&amp;$C307,'Smelter Look-up'!$J:$J,0)))</f>
        <v>#N/A</v>
      </c>
      <c r="X307" s="818">
        <f t="shared" si="42"/>
        <v>0</v>
      </c>
      <c r="AB307" s="819" t="str">
        <f t="shared" si="43"/>
      </c>
    </row>
    <row r="308" ht="20" s="818" customFormat="1">
      <c r="A308" s="772" t="s">
        <v>1048</v>
      </c>
      <c r="B308" s="773" t="s">
        <v>148</v>
      </c>
      <c r="C308" s="777" t="s">
        <v>1049</v>
      </c>
      <c r="D308" s="821"/>
      <c r="E308" s="773" t="s">
        <v>474</v>
      </c>
      <c r="F308" s="773" t="s">
        <v>1048</v>
      </c>
      <c r="G308" s="773" t="s">
        <v>158</v>
      </c>
      <c r="H308" s="774"/>
      <c r="I308" s="775" t="str">
        <f>IF(ISERROR($V308),"",OFFSET('Smelter Look-up'!$H$4,$V308-4,0))</f>
      </c>
      <c r="J308" s="775" t="str">
        <f>IF(ISERROR($V308),"",OFFSET('Smelter Look-up'!$I$4,$V308-4,0))</f>
      </c>
      <c r="K308" s="815"/>
      <c r="L308" s="815"/>
      <c r="M308" s="815"/>
      <c r="N308" s="815"/>
      <c r="O308" s="815" t="s">
        <v>1050</v>
      </c>
      <c r="P308" s="776"/>
      <c r="Q308" s="816"/>
      <c r="R308" s="773" t="str">
        <f>IF(ISERROR($V308),"",OFFSET('Smelter Look-up'!$C$4,$V308-4,0)&amp;"")</f>
      </c>
      <c r="S308" s="772" t="str">
        <f t="shared" si="41"/>
      </c>
      <c r="T308" s="772" t="str">
        <f>IF(B308="","",IF(ISERROR(MATCH($J308,SorP!$B$1:$B$6226,0)),"",INDIRECT("'SorP'!$A$"&amp;MATCH($S308&amp;$J308,SorP!C:C,0))))</f>
      </c>
      <c r="U308" s="792"/>
      <c r="V308" s="817" t="e">
        <f>IF(C308="",NA(),IF(OR(C308="Smelter not listed",C308="Smelter not yet identified"),MATCH($B308&amp;$D308,'Smelter Look-up'!$J:$J,0),MATCH($B308&amp;$C308,'Smelter Look-up'!$J:$J,0)))</f>
        <v>#N/A</v>
      </c>
      <c r="X308" s="818">
        <f t="shared" si="42"/>
        <v>0</v>
      </c>
      <c r="AB308" s="819" t="str">
        <f t="shared" si="43"/>
      </c>
    </row>
    <row r="309" ht="20" s="818" customFormat="1">
      <c r="A309" s="772" t="s">
        <v>1051</v>
      </c>
      <c r="B309" s="773" t="s">
        <v>149</v>
      </c>
      <c r="C309" s="777" t="s">
        <v>1052</v>
      </c>
      <c r="D309" s="821"/>
      <c r="E309" s="773" t="s">
        <v>168</v>
      </c>
      <c r="F309" s="773" t="s">
        <v>1051</v>
      </c>
      <c r="G309" s="773" t="s">
        <v>158</v>
      </c>
      <c r="H309" s="774"/>
      <c r="I309" s="775" t="str">
        <f>IF(ISERROR($V309),"",OFFSET('Smelter Look-up'!$H$4,$V309-4,0))</f>
      </c>
      <c r="J309" s="775" t="str">
        <f>IF(ISERROR($V309),"",OFFSET('Smelter Look-up'!$I$4,$V309-4,0))</f>
      </c>
      <c r="K309" s="815"/>
      <c r="L309" s="815"/>
      <c r="M309" s="815"/>
      <c r="N309" s="815"/>
      <c r="O309" s="815" t="s">
        <v>173</v>
      </c>
      <c r="P309" s="776"/>
      <c r="Q309" s="816"/>
      <c r="R309" s="773" t="str">
        <f>IF(ISERROR($V309),"",OFFSET('Smelter Look-up'!$C$4,$V309-4,0)&amp;"")</f>
      </c>
      <c r="S309" s="772" t="str">
        <f t="shared" si="41"/>
      </c>
      <c r="T309" s="772" t="str">
        <f>IF(B309="","",IF(ISERROR(MATCH($J309,SorP!$B$1:$B$6226,0)),"",INDIRECT("'SorP'!$A$"&amp;MATCH($S309&amp;$J309,SorP!C:C,0))))</f>
      </c>
      <c r="U309" s="792"/>
      <c r="V309" s="817" t="e">
        <f>IF(C309="",NA(),IF(OR(C309="Smelter not listed",C309="Smelter not yet identified"),MATCH($B309&amp;$D309,'Smelter Look-up'!$J:$J,0),MATCH($B309&amp;$C309,'Smelter Look-up'!$J:$J,0)))</f>
        <v>#N/A</v>
      </c>
      <c r="X309" s="818">
        <f t="shared" si="42"/>
        <v>0</v>
      </c>
      <c r="AB309" s="819" t="str">
        <f t="shared" si="43"/>
      </c>
    </row>
    <row r="310" ht="20" s="818" customFormat="1">
      <c r="A310" s="772" t="s">
        <v>1053</v>
      </c>
      <c r="B310" s="773" t="s">
        <v>149</v>
      </c>
      <c r="C310" s="777" t="s">
        <v>1054</v>
      </c>
      <c r="D310" s="821"/>
      <c r="E310" s="773" t="s">
        <v>221</v>
      </c>
      <c r="F310" s="773" t="s">
        <v>1053</v>
      </c>
      <c r="G310" s="773" t="s">
        <v>158</v>
      </c>
      <c r="H310" s="774"/>
      <c r="I310" s="775" t="str">
        <f>IF(ISERROR($V310),"",OFFSET('Smelter Look-up'!$H$4,$V310-4,0))</f>
      </c>
      <c r="J310" s="775" t="str">
        <f>IF(ISERROR($V310),"",OFFSET('Smelter Look-up'!$I$4,$V310-4,0))</f>
      </c>
      <c r="K310" s="815"/>
      <c r="L310" s="815"/>
      <c r="M310" s="815"/>
      <c r="N310" s="815"/>
      <c r="O310" s="815" t="s">
        <v>1055</v>
      </c>
      <c r="P310" s="776"/>
      <c r="Q310" s="816"/>
      <c r="R310" s="773" t="str">
        <f>IF(ISERROR($V310),"",OFFSET('Smelter Look-up'!$C$4,$V310-4,0)&amp;"")</f>
      </c>
      <c r="S310" s="772" t="str">
        <f t="shared" si="41"/>
      </c>
      <c r="T310" s="772" t="str">
        <f>IF(B310="","",IF(ISERROR(MATCH($J310,SorP!$B$1:$B$6226,0)),"",INDIRECT("'SorP'!$A$"&amp;MATCH($S310&amp;$J310,SorP!C:C,0))))</f>
      </c>
      <c r="U310" s="792"/>
      <c r="V310" s="817" t="e">
        <f>IF(C310="",NA(),IF(OR(C310="Smelter not listed",C310="Smelter not yet identified"),MATCH($B310&amp;$D310,'Smelter Look-up'!$J:$J,0),MATCH($B310&amp;$C310,'Smelter Look-up'!$J:$J,0)))</f>
        <v>#N/A</v>
      </c>
      <c r="X310" s="818">
        <f t="shared" si="42"/>
        <v>0</v>
      </c>
      <c r="AB310" s="819" t="str">
        <f t="shared" si="43"/>
      </c>
    </row>
    <row r="311" ht="20" s="818" customFormat="1">
      <c r="A311" s="772" t="s">
        <v>1056</v>
      </c>
      <c r="B311" s="773" t="s">
        <v>149</v>
      </c>
      <c r="C311" s="777" t="s">
        <v>1057</v>
      </c>
      <c r="D311" s="821"/>
      <c r="E311" s="773" t="s">
        <v>221</v>
      </c>
      <c r="F311" s="773" t="s">
        <v>1056</v>
      </c>
      <c r="G311" s="773" t="s">
        <v>158</v>
      </c>
      <c r="H311" s="774"/>
      <c r="I311" s="775" t="str">
        <f>IF(ISERROR($V311),"",OFFSET('Smelter Look-up'!$H$4,$V311-4,0))</f>
      </c>
      <c r="J311" s="775" t="str">
        <f>IF(ISERROR($V311),"",OFFSET('Smelter Look-up'!$I$4,$V311-4,0))</f>
      </c>
      <c r="K311" s="815"/>
      <c r="L311" s="815"/>
      <c r="M311" s="815"/>
      <c r="N311" s="815"/>
      <c r="O311" s="815" t="s">
        <v>1058</v>
      </c>
      <c r="P311" s="776"/>
      <c r="Q311" s="816"/>
      <c r="R311" s="773" t="str">
        <f>IF(ISERROR($V311),"",OFFSET('Smelter Look-up'!$C$4,$V311-4,0)&amp;"")</f>
      </c>
      <c r="S311" s="772" t="str">
        <f t="shared" si="41"/>
      </c>
      <c r="T311" s="772" t="str">
        <f>IF(B311="","",IF(ISERROR(MATCH($J311,SorP!$B$1:$B$6226,0)),"",INDIRECT("'SorP'!$A$"&amp;MATCH($S311&amp;$J311,SorP!C:C,0))))</f>
      </c>
      <c r="U311" s="792"/>
      <c r="V311" s="817" t="e">
        <f>IF(C311="",NA(),IF(OR(C311="Smelter not listed",C311="Smelter not yet identified"),MATCH($B311&amp;$D311,'Smelter Look-up'!$J:$J,0),MATCH($B311&amp;$C311,'Smelter Look-up'!$J:$J,0)))</f>
        <v>#N/A</v>
      </c>
      <c r="X311" s="818">
        <f t="shared" si="42"/>
        <v>0</v>
      </c>
      <c r="AB311" s="819" t="str">
        <f t="shared" si="43"/>
      </c>
    </row>
    <row r="312" ht="20" s="818" customFormat="1">
      <c r="A312" s="772" t="s">
        <v>1059</v>
      </c>
      <c r="B312" s="773" t="s">
        <v>149</v>
      </c>
      <c r="C312" s="777" t="s">
        <v>1060</v>
      </c>
      <c r="D312" s="821"/>
      <c r="E312" s="773" t="s">
        <v>221</v>
      </c>
      <c r="F312" s="773" t="s">
        <v>1059</v>
      </c>
      <c r="G312" s="773" t="s">
        <v>158</v>
      </c>
      <c r="H312" s="774"/>
      <c r="I312" s="775" t="str">
        <f>IF(ISERROR($V312),"",OFFSET('Smelter Look-up'!$H$4,$V312-4,0))</f>
      </c>
      <c r="J312" s="775" t="str">
        <f>IF(ISERROR($V312),"",OFFSET('Smelter Look-up'!$I$4,$V312-4,0))</f>
      </c>
      <c r="K312" s="815"/>
      <c r="L312" s="815"/>
      <c r="M312" s="815"/>
      <c r="N312" s="815"/>
      <c r="O312" s="815" t="s">
        <v>382</v>
      </c>
      <c r="P312" s="776"/>
      <c r="Q312" s="816"/>
      <c r="R312" s="773" t="str">
        <f>IF(ISERROR($V312),"",OFFSET('Smelter Look-up'!$C$4,$V312-4,0)&amp;"")</f>
      </c>
      <c r="S312" s="772" t="str">
        <f t="shared" si="41"/>
      </c>
      <c r="T312" s="772" t="str">
        <f>IF(B312="","",IF(ISERROR(MATCH($J312,SorP!$B$1:$B$6226,0)),"",INDIRECT("'SorP'!$A$"&amp;MATCH($S312&amp;$J312,SorP!C:C,0))))</f>
      </c>
      <c r="U312" s="792"/>
      <c r="V312" s="817" t="e">
        <f>IF(C312="",NA(),IF(OR(C312="Smelter not listed",C312="Smelter not yet identified"),MATCH($B312&amp;$D312,'Smelter Look-up'!$J:$J,0),MATCH($B312&amp;$C312,'Smelter Look-up'!$J:$J,0)))</f>
        <v>#N/A</v>
      </c>
      <c r="X312" s="818">
        <f t="shared" si="42"/>
        <v>0</v>
      </c>
      <c r="AB312" s="819" t="str">
        <f t="shared" si="43"/>
      </c>
    </row>
    <row r="313" ht="20" s="818" customFormat="1">
      <c r="A313" s="772" t="s">
        <v>1061</v>
      </c>
      <c r="B313" s="773" t="s">
        <v>149</v>
      </c>
      <c r="C313" s="777" t="s">
        <v>1062</v>
      </c>
      <c r="D313" s="821"/>
      <c r="E313" s="773" t="s">
        <v>221</v>
      </c>
      <c r="F313" s="773" t="s">
        <v>1061</v>
      </c>
      <c r="G313" s="773" t="s">
        <v>158</v>
      </c>
      <c r="H313" s="774"/>
      <c r="I313" s="775" t="str">
        <f>IF(ISERROR($V313),"",OFFSET('Smelter Look-up'!$H$4,$V313-4,0))</f>
      </c>
      <c r="J313" s="775" t="str">
        <f>IF(ISERROR($V313),"",OFFSET('Smelter Look-up'!$I$4,$V313-4,0))</f>
      </c>
      <c r="K313" s="815"/>
      <c r="L313" s="815"/>
      <c r="M313" s="815"/>
      <c r="N313" s="815"/>
      <c r="O313" s="815" t="s">
        <v>243</v>
      </c>
      <c r="P313" s="776"/>
      <c r="Q313" s="816"/>
      <c r="R313" s="773" t="str">
        <f>IF(ISERROR($V313),"",OFFSET('Smelter Look-up'!$C$4,$V313-4,0)&amp;"")</f>
      </c>
      <c r="S313" s="772" t="str">
        <f t="shared" si="41"/>
      </c>
      <c r="T313" s="772" t="str">
        <f>IF(B313="","",IF(ISERROR(MATCH($J313,SorP!$B$1:$B$6226,0)),"",INDIRECT("'SorP'!$A$"&amp;MATCH($S313&amp;$J313,SorP!C:C,0))))</f>
      </c>
      <c r="U313" s="792"/>
      <c r="V313" s="817" t="e">
        <f>IF(C313="",NA(),IF(OR(C313="Smelter not listed",C313="Smelter not yet identified"),MATCH($B313&amp;$D313,'Smelter Look-up'!$J:$J,0),MATCH($B313&amp;$C313,'Smelter Look-up'!$J:$J,0)))</f>
        <v>#N/A</v>
      </c>
      <c r="X313" s="818">
        <f t="shared" si="42"/>
        <v>0</v>
      </c>
      <c r="AB313" s="819" t="str">
        <f t="shared" si="43"/>
      </c>
    </row>
    <row r="314" ht="20" s="818" customFormat="1">
      <c r="A314" s="772" t="s">
        <v>1063</v>
      </c>
      <c r="B314" s="773" t="s">
        <v>149</v>
      </c>
      <c r="C314" s="777" t="s">
        <v>1064</v>
      </c>
      <c r="D314" s="821"/>
      <c r="E314" s="773" t="s">
        <v>168</v>
      </c>
      <c r="F314" s="773" t="s">
        <v>1063</v>
      </c>
      <c r="G314" s="773" t="s">
        <v>158</v>
      </c>
      <c r="H314" s="774"/>
      <c r="I314" s="775" t="str">
        <f>IF(ISERROR($V314),"",OFFSET('Smelter Look-up'!$H$4,$V314-4,0))</f>
      </c>
      <c r="J314" s="775" t="str">
        <f>IF(ISERROR($V314),"",OFFSET('Smelter Look-up'!$I$4,$V314-4,0))</f>
      </c>
      <c r="K314" s="815"/>
      <c r="L314" s="815"/>
      <c r="M314" s="815"/>
      <c r="N314" s="815"/>
      <c r="O314" s="815" t="s">
        <v>243</v>
      </c>
      <c r="P314" s="776"/>
      <c r="Q314" s="816"/>
      <c r="R314" s="773" t="str">
        <f>IF(ISERROR($V314),"",OFFSET('Smelter Look-up'!$C$4,$V314-4,0)&amp;"")</f>
      </c>
      <c r="S314" s="772" t="str">
        <f t="shared" si="41"/>
      </c>
      <c r="T314" s="772" t="str">
        <f>IF(B314="","",IF(ISERROR(MATCH($J314,SorP!$B$1:$B$6226,0)),"",INDIRECT("'SorP'!$A$"&amp;MATCH($S314&amp;$J314,SorP!C:C,0))))</f>
      </c>
      <c r="U314" s="792"/>
      <c r="V314" s="817" t="e">
        <f>IF(C314="",NA(),IF(OR(C314="Smelter not listed",C314="Smelter not yet identified"),MATCH($B314&amp;$D314,'Smelter Look-up'!$J:$J,0),MATCH($B314&amp;$C314,'Smelter Look-up'!$J:$J,0)))</f>
        <v>#N/A</v>
      </c>
      <c r="X314" s="818">
        <f t="shared" si="42"/>
        <v>0</v>
      </c>
      <c r="AB314" s="819" t="str">
        <f t="shared" si="43"/>
      </c>
    </row>
    <row r="315" ht="20" s="818" customFormat="1">
      <c r="A315" s="772" t="s">
        <v>1065</v>
      </c>
      <c r="B315" s="773" t="s">
        <v>148</v>
      </c>
      <c r="C315" s="777" t="s">
        <v>1066</v>
      </c>
      <c r="D315" s="821"/>
      <c r="E315" s="773" t="s">
        <v>278</v>
      </c>
      <c r="F315" s="773" t="s">
        <v>1065</v>
      </c>
      <c r="G315" s="773" t="s">
        <v>158</v>
      </c>
      <c r="H315" s="774"/>
      <c r="I315" s="775" t="str">
        <f>IF(ISERROR($V315),"",OFFSET('Smelter Look-up'!$H$4,$V315-4,0))</f>
      </c>
      <c r="J315" s="775" t="str">
        <f>IF(ISERROR($V315),"",OFFSET('Smelter Look-up'!$I$4,$V315-4,0))</f>
      </c>
      <c r="K315" s="815"/>
      <c r="L315" s="815"/>
      <c r="M315" s="815"/>
      <c r="N315" s="815"/>
      <c r="O315" s="815" t="s">
        <v>173</v>
      </c>
      <c r="P315" s="776"/>
      <c r="Q315" s="816"/>
      <c r="R315" s="773" t="str">
        <f>IF(ISERROR($V315),"",OFFSET('Smelter Look-up'!$C$4,$V315-4,0)&amp;"")</f>
      </c>
      <c r="S315" s="772" t="str">
        <f t="shared" si="41"/>
      </c>
      <c r="T315" s="772" t="str">
        <f>IF(B315="","",IF(ISERROR(MATCH($J315,SorP!$B$1:$B$6226,0)),"",INDIRECT("'SorP'!$A$"&amp;MATCH($S315&amp;$J315,SorP!C:C,0))))</f>
      </c>
      <c r="U315" s="792"/>
      <c r="V315" s="817" t="e">
        <f>IF(C315="",NA(),IF(OR(C315="Smelter not listed",C315="Smelter not yet identified"),MATCH($B315&amp;$D315,'Smelter Look-up'!$J:$J,0),MATCH($B315&amp;$C315,'Smelter Look-up'!$J:$J,0)))</f>
        <v>#N/A</v>
      </c>
      <c r="X315" s="818">
        <f t="shared" si="42"/>
        <v>0</v>
      </c>
      <c r="AB315" s="819" t="str">
        <f t="shared" si="43"/>
      </c>
    </row>
    <row r="316" ht="20" s="818" customFormat="1">
      <c r="A316" s="772" t="s">
        <v>1067</v>
      </c>
      <c r="B316" s="773" t="s">
        <v>149</v>
      </c>
      <c r="C316" s="777" t="s">
        <v>1068</v>
      </c>
      <c r="D316" s="821"/>
      <c r="E316" s="773" t="s">
        <v>819</v>
      </c>
      <c r="F316" s="773" t="s">
        <v>1067</v>
      </c>
      <c r="G316" s="773" t="s">
        <v>158</v>
      </c>
      <c r="H316" s="774"/>
      <c r="I316" s="775" t="str">
        <f>IF(ISERROR($V316),"",OFFSET('Smelter Look-up'!$H$4,$V316-4,0))</f>
      </c>
      <c r="J316" s="775" t="str">
        <f>IF(ISERROR($V316),"",OFFSET('Smelter Look-up'!$I$4,$V316-4,0))</f>
      </c>
      <c r="K316" s="815"/>
      <c r="L316" s="815"/>
      <c r="M316" s="815"/>
      <c r="N316" s="815"/>
      <c r="O316" s="815" t="s">
        <v>243</v>
      </c>
      <c r="P316" s="776"/>
      <c r="Q316" s="816"/>
      <c r="R316" s="773" t="str">
        <f>IF(ISERROR($V316),"",OFFSET('Smelter Look-up'!$C$4,$V316-4,0)&amp;"")</f>
      </c>
      <c r="S316" s="772" t="str">
        <f t="shared" si="41"/>
      </c>
      <c r="T316" s="772" t="str">
        <f>IF(B316="","",IF(ISERROR(MATCH($J316,SorP!$B$1:$B$6226,0)),"",INDIRECT("'SorP'!$A$"&amp;MATCH($S316&amp;$J316,SorP!C:C,0))))</f>
      </c>
      <c r="U316" s="792"/>
      <c r="V316" s="817" t="e">
        <f>IF(C316="",NA(),IF(OR(C316="Smelter not listed",C316="Smelter not yet identified"),MATCH($B316&amp;$D316,'Smelter Look-up'!$J:$J,0),MATCH($B316&amp;$C316,'Smelter Look-up'!$J:$J,0)))</f>
        <v>#N/A</v>
      </c>
      <c r="X316" s="818">
        <f t="shared" si="42"/>
        <v>0</v>
      </c>
      <c r="AB316" s="819" t="str">
        <f t="shared" si="43"/>
      </c>
    </row>
    <row r="317" ht="20" s="818" customFormat="1">
      <c r="A317" s="772" t="s">
        <v>1069</v>
      </c>
      <c r="B317" s="773" t="s">
        <v>148</v>
      </c>
      <c r="C317" s="777" t="s">
        <v>1070</v>
      </c>
      <c r="D317" s="821"/>
      <c r="E317" s="773" t="s">
        <v>325</v>
      </c>
      <c r="F317" s="773" t="s">
        <v>1069</v>
      </c>
      <c r="G317" s="773" t="s">
        <v>158</v>
      </c>
      <c r="H317" s="774"/>
      <c r="I317" s="775" t="str">
        <f>IF(ISERROR($V317),"",OFFSET('Smelter Look-up'!$H$4,$V317-4,0))</f>
      </c>
      <c r="J317" s="775" t="str">
        <f>IF(ISERROR($V317),"",OFFSET('Smelter Look-up'!$I$4,$V317-4,0))</f>
      </c>
      <c r="K317" s="815"/>
      <c r="L317" s="815"/>
      <c r="M317" s="815"/>
      <c r="N317" s="815"/>
      <c r="O317" s="815" t="s">
        <v>243</v>
      </c>
      <c r="P317" s="776"/>
      <c r="Q317" s="816"/>
      <c r="R317" s="773" t="str">
        <f>IF(ISERROR($V317),"",OFFSET('Smelter Look-up'!$C$4,$V317-4,0)&amp;"")</f>
      </c>
      <c r="S317" s="772" t="str">
        <f t="shared" si="41"/>
      </c>
      <c r="T317" s="772" t="str">
        <f>IF(B317="","",IF(ISERROR(MATCH($J317,SorP!$B$1:$B$6226,0)),"",INDIRECT("'SorP'!$A$"&amp;MATCH($S317&amp;$J317,SorP!C:C,0))))</f>
      </c>
      <c r="U317" s="792"/>
      <c r="V317" s="817" t="e">
        <f>IF(C317="",NA(),IF(OR(C317="Smelter not listed",C317="Smelter not yet identified"),MATCH($B317&amp;$D317,'Smelter Look-up'!$J:$J,0),MATCH($B317&amp;$C317,'Smelter Look-up'!$J:$J,0)))</f>
        <v>#N/A</v>
      </c>
      <c r="X317" s="818">
        <f t="shared" si="42"/>
        <v>0</v>
      </c>
      <c r="AB317" s="819" t="str">
        <f t="shared" si="43"/>
      </c>
    </row>
    <row r="318" ht="20" s="818" customFormat="1">
      <c r="A318" s="772" t="s">
        <v>1071</v>
      </c>
      <c r="B318" s="773" t="s">
        <v>148</v>
      </c>
      <c r="C318" s="777" t="s">
        <v>1072</v>
      </c>
      <c r="D318" s="821"/>
      <c r="E318" s="773" t="s">
        <v>278</v>
      </c>
      <c r="F318" s="773" t="s">
        <v>1071</v>
      </c>
      <c r="G318" s="773" t="s">
        <v>158</v>
      </c>
      <c r="H318" s="774"/>
      <c r="I318" s="775" t="str">
        <f>IF(ISERROR($V318),"",OFFSET('Smelter Look-up'!$H$4,$V318-4,0))</f>
      </c>
      <c r="J318" s="775" t="str">
        <f>IF(ISERROR($V318),"",OFFSET('Smelter Look-up'!$I$4,$V318-4,0))</f>
      </c>
      <c r="K318" s="815"/>
      <c r="L318" s="815"/>
      <c r="M318" s="815"/>
      <c r="N318" s="815"/>
      <c r="O318" s="815" t="s">
        <v>243</v>
      </c>
      <c r="P318" s="776"/>
      <c r="Q318" s="816"/>
      <c r="R318" s="773" t="str">
        <f>IF(ISERROR($V318),"",OFFSET('Smelter Look-up'!$C$4,$V318-4,0)&amp;"")</f>
      </c>
      <c r="S318" s="772" t="str">
        <f t="shared" si="41"/>
      </c>
      <c r="T318" s="772" t="str">
        <f>IF(B318="","",IF(ISERROR(MATCH($J318,SorP!$B$1:$B$6226,0)),"",INDIRECT("'SorP'!$A$"&amp;MATCH($S318&amp;$J318,SorP!C:C,0))))</f>
      </c>
      <c r="U318" s="792"/>
      <c r="V318" s="817" t="e">
        <f>IF(C318="",NA(),IF(OR(C318="Smelter not listed",C318="Smelter not yet identified"),MATCH($B318&amp;$D318,'Smelter Look-up'!$J:$J,0),MATCH($B318&amp;$C318,'Smelter Look-up'!$J:$J,0)))</f>
        <v>#N/A</v>
      </c>
      <c r="X318" s="818">
        <f t="shared" si="42"/>
        <v>0</v>
      </c>
      <c r="AB318" s="819" t="str">
        <f t="shared" si="43"/>
      </c>
    </row>
    <row r="319" ht="20" s="818" customFormat="1">
      <c r="A319" s="772" t="s">
        <v>1073</v>
      </c>
      <c r="B319" s="773" t="s">
        <v>148</v>
      </c>
      <c r="C319" s="777" t="s">
        <v>1074</v>
      </c>
      <c r="D319" s="821"/>
      <c r="E319" s="773" t="s">
        <v>253</v>
      </c>
      <c r="F319" s="773" t="s">
        <v>1073</v>
      </c>
      <c r="G319" s="773" t="s">
        <v>158</v>
      </c>
      <c r="H319" s="774"/>
      <c r="I319" s="775" t="str">
        <f>IF(ISERROR($V319),"",OFFSET('Smelter Look-up'!$H$4,$V319-4,0))</f>
      </c>
      <c r="J319" s="775" t="str">
        <f>IF(ISERROR($V319),"",OFFSET('Smelter Look-up'!$I$4,$V319-4,0))</f>
      </c>
      <c r="K319" s="815"/>
      <c r="L319" s="815"/>
      <c r="M319" s="815"/>
      <c r="N319" s="815"/>
      <c r="O319" s="815" t="s">
        <v>173</v>
      </c>
      <c r="P319" s="776"/>
      <c r="Q319" s="816"/>
      <c r="R319" s="773" t="str">
        <f>IF(ISERROR($V319),"",OFFSET('Smelter Look-up'!$C$4,$V319-4,0)&amp;"")</f>
      </c>
      <c r="S319" s="772" t="str">
        <f t="shared" si="41"/>
      </c>
      <c r="T319" s="772" t="str">
        <f>IF(B319="","",IF(ISERROR(MATCH($J319,SorP!$B$1:$B$6226,0)),"",INDIRECT("'SorP'!$A$"&amp;MATCH($S319&amp;$J319,SorP!C:C,0))))</f>
      </c>
      <c r="U319" s="792"/>
      <c r="V319" s="817" t="e">
        <f>IF(C319="",NA(),IF(OR(C319="Smelter not listed",C319="Smelter not yet identified"),MATCH($B319&amp;$D319,'Smelter Look-up'!$J:$J,0),MATCH($B319&amp;$C319,'Smelter Look-up'!$J:$J,0)))</f>
        <v>#N/A</v>
      </c>
      <c r="X319" s="818">
        <f t="shared" si="42"/>
        <v>0</v>
      </c>
      <c r="AB319" s="819" t="str">
        <f t="shared" si="43"/>
      </c>
    </row>
    <row r="320" ht="20" s="818" customFormat="1">
      <c r="A320" s="772" t="s">
        <v>1075</v>
      </c>
      <c r="B320" s="773" t="s">
        <v>147</v>
      </c>
      <c r="C320" s="777" t="s">
        <v>1076</v>
      </c>
      <c r="D320" s="821"/>
      <c r="E320" s="773" t="s">
        <v>353</v>
      </c>
      <c r="F320" s="773" t="s">
        <v>1075</v>
      </c>
      <c r="G320" s="773" t="s">
        <v>158</v>
      </c>
      <c r="H320" s="774"/>
      <c r="I320" s="775" t="str">
        <f>IF(ISERROR($V320),"",OFFSET('Smelter Look-up'!$H$4,$V320-4,0))</f>
      </c>
      <c r="J320" s="775" t="str">
        <f>IF(ISERROR($V320),"",OFFSET('Smelter Look-up'!$I$4,$V320-4,0))</f>
      </c>
      <c r="K320" s="815"/>
      <c r="L320" s="815"/>
      <c r="M320" s="815"/>
      <c r="N320" s="815"/>
      <c r="O320" s="815" t="s">
        <v>353</v>
      </c>
      <c r="P320" s="776"/>
      <c r="Q320" s="816"/>
      <c r="R320" s="773" t="str">
        <f>IF(ISERROR($V320),"",OFFSET('Smelter Look-up'!$C$4,$V320-4,0)&amp;"")</f>
      </c>
      <c r="S320" s="772" t="str">
        <f t="shared" si="41"/>
      </c>
      <c r="T320" s="772" t="str">
        <f>IF(B320="","",IF(ISERROR(MATCH($J320,SorP!$B$1:$B$6226,0)),"",INDIRECT("'SorP'!$A$"&amp;MATCH($S320&amp;$J320,SorP!C:C,0))))</f>
      </c>
      <c r="U320" s="792"/>
      <c r="V320" s="817" t="e">
        <f>IF(C320="",NA(),IF(OR(C320="Smelter not listed",C320="Smelter not yet identified"),MATCH($B320&amp;$D320,'Smelter Look-up'!$J:$J,0),MATCH($B320&amp;$C320,'Smelter Look-up'!$J:$J,0)))</f>
        <v>#N/A</v>
      </c>
      <c r="X320" s="818">
        <f t="shared" si="42"/>
        <v>0</v>
      </c>
      <c r="AB320" s="819" t="str">
        <f t="shared" si="43"/>
      </c>
    </row>
    <row r="321" ht="20" s="818" customFormat="1">
      <c r="A321" s="772" t="s">
        <v>1077</v>
      </c>
      <c r="B321" s="773" t="s">
        <v>148</v>
      </c>
      <c r="C321" s="777" t="s">
        <v>1078</v>
      </c>
      <c r="D321" s="821"/>
      <c r="E321" s="773" t="s">
        <v>157</v>
      </c>
      <c r="F321" s="773" t="s">
        <v>1077</v>
      </c>
      <c r="G321" s="773" t="s">
        <v>158</v>
      </c>
      <c r="H321" s="774"/>
      <c r="I321" s="775" t="str">
        <f>IF(ISERROR($V321),"",OFFSET('Smelter Look-up'!$H$4,$V321-4,0))</f>
      </c>
      <c r="J321" s="775" t="str">
        <f>IF(ISERROR($V321),"",OFFSET('Smelter Look-up'!$I$4,$V321-4,0))</f>
      </c>
      <c r="K321" s="815"/>
      <c r="L321" s="815"/>
      <c r="M321" s="815"/>
      <c r="N321" s="815"/>
      <c r="O321" s="815" t="s">
        <v>157</v>
      </c>
      <c r="P321" s="776"/>
      <c r="Q321" s="816"/>
      <c r="R321" s="773" t="str">
        <f>IF(ISERROR($V321),"",OFFSET('Smelter Look-up'!$C$4,$V321-4,0)&amp;"")</f>
      </c>
      <c r="S321" s="772" t="str">
        <f t="shared" si="41"/>
      </c>
      <c r="T321" s="772" t="str">
        <f>IF(B321="","",IF(ISERROR(MATCH($J321,SorP!$B$1:$B$6226,0)),"",INDIRECT("'SorP'!$A$"&amp;MATCH($S321&amp;$J321,SorP!C:C,0))))</f>
      </c>
      <c r="U321" s="792"/>
      <c r="V321" s="817" t="e">
        <f>IF(C321="",NA(),IF(OR(C321="Smelter not listed",C321="Smelter not yet identified"),MATCH($B321&amp;$D321,'Smelter Look-up'!$J:$J,0),MATCH($B321&amp;$C321,'Smelter Look-up'!$J:$J,0)))</f>
        <v>#N/A</v>
      </c>
      <c r="X321" s="818">
        <f t="shared" si="42"/>
        <v>0</v>
      </c>
      <c r="AB321" s="819" t="str">
        <f t="shared" si="43"/>
      </c>
    </row>
    <row r="322" ht="20" s="818" customFormat="1">
      <c r="A322" s="772" t="s">
        <v>1079</v>
      </c>
      <c r="B322" s="773" t="s">
        <v>147</v>
      </c>
      <c r="C322" s="777" t="s">
        <v>1080</v>
      </c>
      <c r="D322" s="821"/>
      <c r="E322" s="773" t="s">
        <v>157</v>
      </c>
      <c r="F322" s="773" t="s">
        <v>1079</v>
      </c>
      <c r="G322" s="773" t="s">
        <v>158</v>
      </c>
      <c r="H322" s="774"/>
      <c r="I322" s="775" t="str">
        <f>IF(ISERROR($V322),"",OFFSET('Smelter Look-up'!$H$4,$V322-4,0))</f>
      </c>
      <c r="J322" s="775" t="str">
        <f>IF(ISERROR($V322),"",OFFSET('Smelter Look-up'!$I$4,$V322-4,0))</f>
      </c>
      <c r="K322" s="815"/>
      <c r="L322" s="815"/>
      <c r="M322" s="815"/>
      <c r="N322" s="815"/>
      <c r="O322" s="815" t="s">
        <v>399</v>
      </c>
      <c r="P322" s="776"/>
      <c r="Q322" s="816"/>
      <c r="R322" s="773" t="str">
        <f>IF(ISERROR($V322),"",OFFSET('Smelter Look-up'!$C$4,$V322-4,0)&amp;"")</f>
      </c>
      <c r="S322" s="772" t="str">
        <f t="shared" si="41"/>
      </c>
      <c r="T322" s="772" t="str">
        <f>IF(B322="","",IF(ISERROR(MATCH($J322,SorP!$B$1:$B$6226,0)),"",INDIRECT("'SorP'!$A$"&amp;MATCH($S322&amp;$J322,SorP!C:C,0))))</f>
      </c>
      <c r="U322" s="792"/>
      <c r="V322" s="817" t="e">
        <f>IF(C322="",NA(),IF(OR(C322="Smelter not listed",C322="Smelter not yet identified"),MATCH($B322&amp;$D322,'Smelter Look-up'!$J:$J,0),MATCH($B322&amp;$C322,'Smelter Look-up'!$J:$J,0)))</f>
        <v>#N/A</v>
      </c>
      <c r="X322" s="818">
        <f t="shared" si="42"/>
        <v>0</v>
      </c>
      <c r="AB322" s="819" t="str">
        <f t="shared" si="43"/>
      </c>
    </row>
    <row r="323" ht="20" s="818" customFormat="1">
      <c r="A323" s="772" t="s">
        <v>1081</v>
      </c>
      <c r="B323" s="773" t="s">
        <v>149</v>
      </c>
      <c r="C323" s="777" t="s">
        <v>1082</v>
      </c>
      <c r="D323" s="821"/>
      <c r="E323" s="773" t="s">
        <v>221</v>
      </c>
      <c r="F323" s="773" t="s">
        <v>1081</v>
      </c>
      <c r="G323" s="773" t="s">
        <v>158</v>
      </c>
      <c r="H323" s="774"/>
      <c r="I323" s="775" t="str">
        <f>IF(ISERROR($V323),"",OFFSET('Smelter Look-up'!$H$4,$V323-4,0))</f>
      </c>
      <c r="J323" s="775" t="str">
        <f>IF(ISERROR($V323),"",OFFSET('Smelter Look-up'!$I$4,$V323-4,0))</f>
      </c>
      <c r="K323" s="815"/>
      <c r="L323" s="815"/>
      <c r="M323" s="815"/>
      <c r="N323" s="815"/>
      <c r="O323" s="815" t="s">
        <v>173</v>
      </c>
      <c r="P323" s="776"/>
      <c r="Q323" s="816"/>
      <c r="R323" s="773" t="str">
        <f>IF(ISERROR($V323),"",OFFSET('Smelter Look-up'!$C$4,$V323-4,0)&amp;"")</f>
      </c>
      <c r="S323" s="772" t="str">
        <f t="shared" si="41"/>
      </c>
      <c r="T323" s="772" t="str">
        <f>IF(B323="","",IF(ISERROR(MATCH($J323,SorP!$B$1:$B$6226,0)),"",INDIRECT("'SorP'!$A$"&amp;MATCH($S323&amp;$J323,SorP!C:C,0))))</f>
      </c>
      <c r="U323" s="792"/>
      <c r="V323" s="817" t="e">
        <f>IF(C323="",NA(),IF(OR(C323="Smelter not listed",C323="Smelter not yet identified"),MATCH($B323&amp;$D323,'Smelter Look-up'!$J:$J,0),MATCH($B323&amp;$C323,'Smelter Look-up'!$J:$J,0)))</f>
        <v>#N/A</v>
      </c>
      <c r="X323" s="818">
        <f t="shared" si="42"/>
        <v>0</v>
      </c>
      <c r="AB323" s="819" t="str">
        <f t="shared" si="43"/>
      </c>
    </row>
    <row r="324" ht="20" s="818" customFormat="1">
      <c r="A324" s="772" t="s">
        <v>1083</v>
      </c>
      <c r="B324" s="773" t="s">
        <v>149</v>
      </c>
      <c r="C324" s="777" t="s">
        <v>1084</v>
      </c>
      <c r="D324" s="821"/>
      <c r="E324" s="773" t="s">
        <v>221</v>
      </c>
      <c r="F324" s="773" t="s">
        <v>1083</v>
      </c>
      <c r="G324" s="773" t="s">
        <v>158</v>
      </c>
      <c r="H324" s="774"/>
      <c r="I324" s="775" t="str">
        <f>IF(ISERROR($V324),"",OFFSET('Smelter Look-up'!$H$4,$V324-4,0))</f>
      </c>
      <c r="J324" s="775" t="str">
        <f>IF(ISERROR($V324),"",OFFSET('Smelter Look-up'!$I$4,$V324-4,0))</f>
      </c>
      <c r="K324" s="815"/>
      <c r="L324" s="815"/>
      <c r="M324" s="815"/>
      <c r="N324" s="815"/>
      <c r="O324" s="815" t="s">
        <v>173</v>
      </c>
      <c r="P324" s="776"/>
      <c r="Q324" s="816"/>
      <c r="R324" s="773" t="str">
        <f>IF(ISERROR($V324),"",OFFSET('Smelter Look-up'!$C$4,$V324-4,0)&amp;"")</f>
      </c>
      <c r="S324" s="772" t="str">
        <f t="shared" si="41"/>
      </c>
      <c r="T324" s="772" t="str">
        <f>IF(B324="","",IF(ISERROR(MATCH($J324,SorP!$B$1:$B$6226,0)),"",INDIRECT("'SorP'!$A$"&amp;MATCH($S324&amp;$J324,SorP!C:C,0))))</f>
      </c>
      <c r="U324" s="792"/>
      <c r="V324" s="817" t="e">
        <f>IF(C324="",NA(),IF(OR(C324="Smelter not listed",C324="Smelter not yet identified"),MATCH($B324&amp;$D324,'Smelter Look-up'!$J:$J,0),MATCH($B324&amp;$C324,'Smelter Look-up'!$J:$J,0)))</f>
        <v>#N/A</v>
      </c>
      <c r="X324" s="818">
        <f t="shared" si="42"/>
        <v>0</v>
      </c>
      <c r="AB324" s="819" t="str">
        <f t="shared" si="43"/>
      </c>
    </row>
    <row r="325" ht="20" s="818" customFormat="1">
      <c r="A325" s="772" t="s">
        <v>1085</v>
      </c>
      <c r="B325" s="773" t="s">
        <v>149</v>
      </c>
      <c r="C325" s="777" t="s">
        <v>1086</v>
      </c>
      <c r="D325" s="821"/>
      <c r="E325" s="773" t="s">
        <v>221</v>
      </c>
      <c r="F325" s="773" t="s">
        <v>1085</v>
      </c>
      <c r="G325" s="773" t="s">
        <v>158</v>
      </c>
      <c r="H325" s="774"/>
      <c r="I325" s="775" t="str">
        <f>IF(ISERROR($V325),"",OFFSET('Smelter Look-up'!$H$4,$V325-4,0))</f>
      </c>
      <c r="J325" s="775" t="str">
        <f>IF(ISERROR($V325),"",OFFSET('Smelter Look-up'!$I$4,$V325-4,0))</f>
      </c>
      <c r="K325" s="815"/>
      <c r="L325" s="815"/>
      <c r="M325" s="815"/>
      <c r="N325" s="815"/>
      <c r="O325" s="815" t="s">
        <v>173</v>
      </c>
      <c r="P325" s="776"/>
      <c r="Q325" s="816"/>
      <c r="R325" s="773" t="str">
        <f>IF(ISERROR($V325),"",OFFSET('Smelter Look-up'!$C$4,$V325-4,0)&amp;"")</f>
      </c>
      <c r="S325" s="772" t="str">
        <f>IF(B325="","",IF(ISERROR(MATCH($E325,CL,0)),"Unknown",INDIRECT("'C'!$A$"&amp;MATCH($E325,CL,0)+1)))</f>
      </c>
      <c r="T325" s="772" t="str">
        <f>IF(B325="","",IF(ISERROR(MATCH($J325,SorP!$B$1:$B$6226,0)),"",INDIRECT("'SorP'!$A$"&amp;MATCH($S325&amp;$J325,SorP!C:C,0))))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 s="818" customFormat="1">
      <c r="A326" s="772" t="s">
        <v>1087</v>
      </c>
      <c r="B326" s="773" t="s">
        <v>149</v>
      </c>
      <c r="C326" s="777" t="s">
        <v>1088</v>
      </c>
      <c r="D326" s="821"/>
      <c r="E326" s="773" t="s">
        <v>263</v>
      </c>
      <c r="F326" s="773" t="s">
        <v>1087</v>
      </c>
      <c r="G326" s="773" t="s">
        <v>158</v>
      </c>
      <c r="H326" s="774"/>
      <c r="I326" s="775" t="str">
        <f>IF(ISERROR($V326),"",OFFSET('Smelter Look-up'!$H$4,$V326-4,0))</f>
      </c>
      <c r="J326" s="775" t="str">
        <f>IF(ISERROR($V326),"",OFFSET('Smelter Look-up'!$I$4,$V326-4,0))</f>
      </c>
      <c r="K326" s="815"/>
      <c r="L326" s="815"/>
      <c r="M326" s="815"/>
      <c r="N326" s="815"/>
      <c r="O326" s="815" t="s">
        <v>399</v>
      </c>
      <c r="P326" s="776"/>
      <c r="Q326" s="816"/>
      <c r="R326" s="773" t="str">
        <f>IF(ISERROR($V326),"",OFFSET('Smelter Look-up'!$C$4,$V326-4,0)&amp;"")</f>
      </c>
      <c r="S326" s="772" t="str">
        <f ref="S326:S357" t="shared" si="47">IF(B326="","",IF(ISERROR(MATCH($E326,CL,0)),"Unknown",INDIRECT("'C'!$A$"&amp;MATCH($E326,CL,0)+1)))</f>
      </c>
      <c r="T326" s="772" t="str">
        <f>IF(B326="","",IF(ISERROR(MATCH($J326,SorP!$B$1:$B$6226,0)),"",INDIRECT("'SorP'!$A$"&amp;MATCH($S326&amp;$J326,SorP!C:C,0))))</f>
      </c>
      <c r="U326" s="792"/>
      <c r="V326" s="817" t="e">
        <f>IF(C326="",NA(),IF(OR(C326="Smelter not listed",C326="Smelter not yet identified"),MATCH($B326&amp;$D326,'Smelter Look-up'!$J:$J,0),MATCH($B326&amp;$C326,'Smelter Look-up'!$J:$J,0)))</f>
        <v>#N/A</v>
      </c>
      <c r="X326" s="818">
        <f ref="X326:X357" t="shared" si="48">IF(AND(C326="Smelter not listed",OR(LEN(D326)=0,LEN(E326)=0)),1,0)</f>
        <v>0</v>
      </c>
      <c r="AB326" s="819" t="str">
        <f ref="AB326:AB357" t="shared" si="49">B326&amp;C326</f>
      </c>
    </row>
    <row r="327" ht="20" s="818" customFormat="1">
      <c r="A327" s="772" t="s">
        <v>1089</v>
      </c>
      <c r="B327" s="773" t="s">
        <v>147</v>
      </c>
      <c r="C327" s="777" t="s">
        <v>1090</v>
      </c>
      <c r="D327" s="821"/>
      <c r="E327" s="773" t="s">
        <v>315</v>
      </c>
      <c r="F327" s="773" t="s">
        <v>1089</v>
      </c>
      <c r="G327" s="773" t="s">
        <v>158</v>
      </c>
      <c r="H327" s="774"/>
      <c r="I327" s="775" t="str">
        <f>IF(ISERROR($V327),"",OFFSET('Smelter Look-up'!$H$4,$V327-4,0))</f>
      </c>
      <c r="J327" s="775" t="str">
        <f>IF(ISERROR($V327),"",OFFSET('Smelter Look-up'!$I$4,$V327-4,0))</f>
      </c>
      <c r="K327" s="815"/>
      <c r="L327" s="815"/>
      <c r="M327" s="815"/>
      <c r="N327" s="815"/>
      <c r="O327" s="815" t="s">
        <v>315</v>
      </c>
      <c r="P327" s="776"/>
      <c r="Q327" s="816"/>
      <c r="R327" s="773" t="str">
        <f>IF(ISERROR($V327),"",OFFSET('Smelter Look-up'!$C$4,$V327-4,0)&amp;"")</f>
      </c>
      <c r="S327" s="772" t="str">
        <f t="shared" si="47"/>
      </c>
      <c r="T327" s="772" t="str">
        <f>IF(B327="","",IF(ISERROR(MATCH($J327,SorP!$B$1:$B$6226,0)),"",INDIRECT("'SorP'!$A$"&amp;MATCH($S327&amp;$J327,SorP!C:C,0))))</f>
      </c>
      <c r="U327" s="792"/>
      <c r="V327" s="817" t="e">
        <f>IF(C327="",NA(),IF(OR(C327="Smelter not listed",C327="Smelter not yet identified"),MATCH($B327&amp;$D327,'Smelter Look-up'!$J:$J,0),MATCH($B327&amp;$C327,'Smelter Look-up'!$J:$J,0)))</f>
        <v>#N/A</v>
      </c>
      <c r="X327" s="818">
        <f t="shared" si="48"/>
        <v>0</v>
      </c>
      <c r="AB327" s="819" t="str">
        <f t="shared" si="49"/>
      </c>
    </row>
    <row r="328" ht="20" s="818" customFormat="1">
      <c r="A328" s="772" t="s">
        <v>1091</v>
      </c>
      <c r="B328" s="773" t="s">
        <v>149</v>
      </c>
      <c r="C328" s="777" t="s">
        <v>1092</v>
      </c>
      <c r="D328" s="821"/>
      <c r="E328" s="773" t="s">
        <v>221</v>
      </c>
      <c r="F328" s="773" t="s">
        <v>1091</v>
      </c>
      <c r="G328" s="773" t="s">
        <v>158</v>
      </c>
      <c r="H328" s="774"/>
      <c r="I328" s="775" t="str">
        <f>IF(ISERROR($V328),"",OFFSET('Smelter Look-up'!$H$4,$V328-4,0))</f>
      </c>
      <c r="J328" s="775" t="str">
        <f>IF(ISERROR($V328),"",OFFSET('Smelter Look-up'!$I$4,$V328-4,0))</f>
      </c>
      <c r="K328" s="815"/>
      <c r="L328" s="815"/>
      <c r="M328" s="815"/>
      <c r="N328" s="815"/>
      <c r="O328" s="815" t="s">
        <v>399</v>
      </c>
      <c r="P328" s="776"/>
      <c r="Q328" s="816"/>
      <c r="R328" s="773" t="str">
        <f>IF(ISERROR($V328),"",OFFSET('Smelter Look-up'!$C$4,$V328-4,0)&amp;"")</f>
      </c>
      <c r="S328" s="772" t="str">
        <f t="shared" si="47"/>
      </c>
      <c r="T328" s="772" t="str">
        <f>IF(B328="","",IF(ISERROR(MATCH($J328,SorP!$B$1:$B$6226,0)),"",INDIRECT("'SorP'!$A$"&amp;MATCH($S328&amp;$J328,SorP!C:C,0))))</f>
      </c>
      <c r="U328" s="792"/>
      <c r="V328" s="817" t="e">
        <f>IF(C328="",NA(),IF(OR(C328="Smelter not listed",C328="Smelter not yet identified"),MATCH($B328&amp;$D328,'Smelter Look-up'!$J:$J,0),MATCH($B328&amp;$C328,'Smelter Look-up'!$J:$J,0)))</f>
        <v>#N/A</v>
      </c>
      <c r="X328" s="818">
        <f t="shared" si="48"/>
        <v>0</v>
      </c>
      <c r="AB328" s="819" t="str">
        <f t="shared" si="49"/>
      </c>
    </row>
    <row r="329" ht="20" s="818" customFormat="1">
      <c r="A329" s="772" t="s">
        <v>1093</v>
      </c>
      <c r="B329" s="773" t="s">
        <v>149</v>
      </c>
      <c r="C329" s="777" t="s">
        <v>1094</v>
      </c>
      <c r="D329" s="821"/>
      <c r="E329" s="773" t="s">
        <v>263</v>
      </c>
      <c r="F329" s="773" t="s">
        <v>1093</v>
      </c>
      <c r="G329" s="773" t="s">
        <v>158</v>
      </c>
      <c r="H329" s="774"/>
      <c r="I329" s="775" t="str">
        <f>IF(ISERROR($V329),"",OFFSET('Smelter Look-up'!$H$4,$V329-4,0))</f>
      </c>
      <c r="J329" s="775" t="str">
        <f>IF(ISERROR($V329),"",OFFSET('Smelter Look-up'!$I$4,$V329-4,0))</f>
      </c>
      <c r="K329" s="815"/>
      <c r="L329" s="815"/>
      <c r="M329" s="815"/>
      <c r="N329" s="815"/>
      <c r="O329" s="815" t="s">
        <v>173</v>
      </c>
      <c r="P329" s="776"/>
      <c r="Q329" s="816"/>
      <c r="R329" s="773" t="str">
        <f>IF(ISERROR($V329),"",OFFSET('Smelter Look-up'!$C$4,$V329-4,0)&amp;"")</f>
      </c>
      <c r="S329" s="772" t="str">
        <f t="shared" si="47"/>
      </c>
      <c r="T329" s="772" t="str">
        <f>IF(B329="","",IF(ISERROR(MATCH($J329,SorP!$B$1:$B$6226,0)),"",INDIRECT("'SorP'!$A$"&amp;MATCH($S329&amp;$J329,SorP!C:C,0))))</f>
      </c>
      <c r="U329" s="792"/>
      <c r="V329" s="817" t="e">
        <f>IF(C329="",NA(),IF(OR(C329="Smelter not listed",C329="Smelter not yet identified"),MATCH($B329&amp;$D329,'Smelter Look-up'!$J:$J,0),MATCH($B329&amp;$C329,'Smelter Look-up'!$J:$J,0)))</f>
        <v>#N/A</v>
      </c>
      <c r="X329" s="818">
        <f t="shared" si="48"/>
        <v>0</v>
      </c>
      <c r="AB329" s="819" t="str">
        <f t="shared" si="49"/>
      </c>
    </row>
    <row r="330" ht="20" s="818" customFormat="1">
      <c r="A330" s="772" t="s">
        <v>1095</v>
      </c>
      <c r="B330" s="773" t="s">
        <v>149</v>
      </c>
      <c r="C330" s="777" t="s">
        <v>1096</v>
      </c>
      <c r="D330" s="821"/>
      <c r="E330" s="773" t="s">
        <v>819</v>
      </c>
      <c r="F330" s="773" t="s">
        <v>1095</v>
      </c>
      <c r="G330" s="773" t="s">
        <v>158</v>
      </c>
      <c r="H330" s="774"/>
      <c r="I330" s="775" t="str">
        <f>IF(ISERROR($V330),"",OFFSET('Smelter Look-up'!$H$4,$V330-4,0))</f>
      </c>
      <c r="J330" s="775" t="str">
        <f>IF(ISERROR($V330),"",OFFSET('Smelter Look-up'!$I$4,$V330-4,0))</f>
      </c>
      <c r="K330" s="815"/>
      <c r="L330" s="815"/>
      <c r="M330" s="815"/>
      <c r="N330" s="815"/>
      <c r="O330" s="815" t="s">
        <v>1055</v>
      </c>
      <c r="P330" s="776"/>
      <c r="Q330" s="816"/>
      <c r="R330" s="773" t="str">
        <f>IF(ISERROR($V330),"",OFFSET('Smelter Look-up'!$C$4,$V330-4,0)&amp;"")</f>
      </c>
      <c r="S330" s="772" t="str">
        <f t="shared" si="47"/>
      </c>
      <c r="T330" s="772" t="str">
        <f>IF(B330="","",IF(ISERROR(MATCH($J330,SorP!$B$1:$B$6226,0)),"",INDIRECT("'SorP'!$A$"&amp;MATCH($S330&amp;$J330,SorP!C:C,0))))</f>
      </c>
      <c r="U330" s="792"/>
      <c r="V330" s="817" t="e">
        <f>IF(C330="",NA(),IF(OR(C330="Smelter not listed",C330="Smelter not yet identified"),MATCH($B330&amp;$D330,'Smelter Look-up'!$J:$J,0),MATCH($B330&amp;$C330,'Smelter Look-up'!$J:$J,0)))</f>
        <v>#N/A</v>
      </c>
      <c r="X330" s="818">
        <f t="shared" si="48"/>
        <v>0</v>
      </c>
      <c r="AB330" s="819" t="str">
        <f t="shared" si="49"/>
      </c>
    </row>
    <row r="331" ht="20" s="818" customFormat="1">
      <c r="A331" s="772" t="s">
        <v>1097</v>
      </c>
      <c r="B331" s="773" t="s">
        <v>146</v>
      </c>
      <c r="C331" s="777" t="s">
        <v>1098</v>
      </c>
      <c r="D331" s="821"/>
      <c r="E331" s="773" t="s">
        <v>168</v>
      </c>
      <c r="F331" s="773" t="s">
        <v>1097</v>
      </c>
      <c r="G331" s="773" t="s">
        <v>158</v>
      </c>
      <c r="H331" s="774"/>
      <c r="I331" s="775" t="str">
        <f>IF(ISERROR($V331),"",OFFSET('Smelter Look-up'!$H$4,$V331-4,0))</f>
      </c>
      <c r="J331" s="775" t="str">
        <f>IF(ISERROR($V331),"",OFFSET('Smelter Look-up'!$I$4,$V331-4,0))</f>
      </c>
      <c r="K331" s="815"/>
      <c r="L331" s="815"/>
      <c r="M331" s="815"/>
      <c r="N331" s="815"/>
      <c r="O331" s="815" t="s">
        <v>173</v>
      </c>
      <c r="P331" s="776"/>
      <c r="Q331" s="816"/>
      <c r="R331" s="773" t="str">
        <f>IF(ISERROR($V331),"",OFFSET('Smelter Look-up'!$C$4,$V331-4,0)&amp;"")</f>
      </c>
      <c r="S331" s="772" t="str">
        <f t="shared" si="47"/>
      </c>
      <c r="T331" s="772" t="str">
        <f>IF(B331="","",IF(ISERROR(MATCH($J331,SorP!$B$1:$B$6226,0)),"",INDIRECT("'SorP'!$A$"&amp;MATCH($S331&amp;$J331,SorP!C:C,0))))</f>
      </c>
      <c r="U331" s="792"/>
      <c r="V331" s="817" t="e">
        <f>IF(C331="",NA(),IF(OR(C331="Smelter not listed",C331="Smelter not yet identified"),MATCH($B331&amp;$D331,'Smelter Look-up'!$J:$J,0),MATCH($B331&amp;$C331,'Smelter Look-up'!$J:$J,0)))</f>
        <v>#N/A</v>
      </c>
      <c r="X331" s="818">
        <f t="shared" si="48"/>
        <v>0</v>
      </c>
      <c r="AB331" s="819" t="str">
        <f t="shared" si="49"/>
      </c>
    </row>
    <row r="332" ht="20" s="818" customFormat="1">
      <c r="A332" s="772" t="s">
        <v>1099</v>
      </c>
      <c r="B332" s="773" t="s">
        <v>149</v>
      </c>
      <c r="C332" s="777" t="s">
        <v>1100</v>
      </c>
      <c r="D332" s="821"/>
      <c r="E332" s="773" t="s">
        <v>1101</v>
      </c>
      <c r="F332" s="773" t="s">
        <v>1099</v>
      </c>
      <c r="G332" s="773" t="s">
        <v>158</v>
      </c>
      <c r="H332" s="774"/>
      <c r="I332" s="775" t="str">
        <f>IF(ISERROR($V332),"",OFFSET('Smelter Look-up'!$H$4,$V332-4,0))</f>
      </c>
      <c r="J332" s="775" t="str">
        <f>IF(ISERROR($V332),"",OFFSET('Smelter Look-up'!$I$4,$V332-4,0))</f>
      </c>
      <c r="K332" s="815"/>
      <c r="L332" s="815"/>
      <c r="M332" s="815"/>
      <c r="N332" s="815"/>
      <c r="O332" s="815" t="s">
        <v>1102</v>
      </c>
      <c r="P332" s="776"/>
      <c r="Q332" s="816"/>
      <c r="R332" s="773" t="str">
        <f>IF(ISERROR($V332),"",OFFSET('Smelter Look-up'!$C$4,$V332-4,0)&amp;"")</f>
      </c>
      <c r="S332" s="772" t="str">
        <f t="shared" si="47"/>
      </c>
      <c r="T332" s="772" t="str">
        <f>IF(B332="","",IF(ISERROR(MATCH($J332,SorP!$B$1:$B$6226,0)),"",INDIRECT("'SorP'!$A$"&amp;MATCH($S332&amp;$J332,SorP!C:C,0))))</f>
      </c>
      <c r="U332" s="792"/>
      <c r="V332" s="817" t="e">
        <f>IF(C332="",NA(),IF(OR(C332="Smelter not listed",C332="Smelter not yet identified"),MATCH($B332&amp;$D332,'Smelter Look-up'!$J:$J,0),MATCH($B332&amp;$C332,'Smelter Look-up'!$J:$J,0)))</f>
        <v>#N/A</v>
      </c>
      <c r="X332" s="818">
        <f t="shared" si="48"/>
        <v>0</v>
      </c>
      <c r="AB332" s="819" t="str">
        <f t="shared" si="49"/>
      </c>
    </row>
    <row r="333" ht="20" s="818" customFormat="1">
      <c r="A333" s="772" t="s">
        <v>1103</v>
      </c>
      <c r="B333" s="773" t="s">
        <v>149</v>
      </c>
      <c r="C333" s="777" t="s">
        <v>1104</v>
      </c>
      <c r="D333" s="821"/>
      <c r="E333" s="773" t="s">
        <v>221</v>
      </c>
      <c r="F333" s="773" t="s">
        <v>1103</v>
      </c>
      <c r="G333" s="773" t="s">
        <v>158</v>
      </c>
      <c r="H333" s="774"/>
      <c r="I333" s="775" t="str">
        <f>IF(ISERROR($V333),"",OFFSET('Smelter Look-up'!$H$4,$V333-4,0))</f>
      </c>
      <c r="J333" s="775" t="str">
        <f>IF(ISERROR($V333),"",OFFSET('Smelter Look-up'!$I$4,$V333-4,0))</f>
      </c>
      <c r="K333" s="815"/>
      <c r="L333" s="815"/>
      <c r="M333" s="815"/>
      <c r="N333" s="815"/>
      <c r="O333" s="815" t="s">
        <v>173</v>
      </c>
      <c r="P333" s="776"/>
      <c r="Q333" s="816"/>
      <c r="R333" s="773" t="str">
        <f>IF(ISERROR($V333),"",OFFSET('Smelter Look-up'!$C$4,$V333-4,0)&amp;"")</f>
      </c>
      <c r="S333" s="772" t="str">
        <f t="shared" si="47"/>
      </c>
      <c r="T333" s="772" t="str">
        <f>IF(B333="","",IF(ISERROR(MATCH($J333,SorP!$B$1:$B$6226,0)),"",INDIRECT("'SorP'!$A$"&amp;MATCH($S333&amp;$J333,SorP!C:C,0))))</f>
      </c>
      <c r="U333" s="792"/>
      <c r="V333" s="817" t="e">
        <f>IF(C333="",NA(),IF(OR(C333="Smelter not listed",C333="Smelter not yet identified"),MATCH($B333&amp;$D333,'Smelter Look-up'!$J:$J,0),MATCH($B333&amp;$C333,'Smelter Look-up'!$J:$J,0)))</f>
        <v>#N/A</v>
      </c>
      <c r="X333" s="818">
        <f t="shared" si="48"/>
        <v>0</v>
      </c>
      <c r="AB333" s="819" t="str">
        <f t="shared" si="49"/>
      </c>
    </row>
    <row r="334" ht="20" s="818" customFormat="1">
      <c r="A334" s="772" t="s">
        <v>1105</v>
      </c>
      <c r="B334" s="773" t="s">
        <v>148</v>
      </c>
      <c r="C334" s="777" t="s">
        <v>1106</v>
      </c>
      <c r="D334" s="821"/>
      <c r="E334" s="773" t="s">
        <v>253</v>
      </c>
      <c r="F334" s="773" t="s">
        <v>1105</v>
      </c>
      <c r="G334" s="773" t="s">
        <v>158</v>
      </c>
      <c r="H334" s="774"/>
      <c r="I334" s="775" t="str">
        <f>IF(ISERROR($V334),"",OFFSET('Smelter Look-up'!$H$4,$V334-4,0))</f>
      </c>
      <c r="J334" s="775" t="str">
        <f>IF(ISERROR($V334),"",OFFSET('Smelter Look-up'!$I$4,$V334-4,0))</f>
      </c>
      <c r="K334" s="815"/>
      <c r="L334" s="815"/>
      <c r="M334" s="815"/>
      <c r="N334" s="815"/>
      <c r="O334" s="815" t="s">
        <v>399</v>
      </c>
      <c r="P334" s="776"/>
      <c r="Q334" s="816"/>
      <c r="R334" s="773" t="str">
        <f>IF(ISERROR($V334),"",OFFSET('Smelter Look-up'!$C$4,$V334-4,0)&amp;"")</f>
      </c>
      <c r="S334" s="772" t="str">
        <f t="shared" si="47"/>
      </c>
      <c r="T334" s="772" t="str">
        <f>IF(B334="","",IF(ISERROR(MATCH($J334,SorP!$B$1:$B$6226,0)),"",INDIRECT("'SorP'!$A$"&amp;MATCH($S334&amp;$J334,SorP!C:C,0))))</f>
      </c>
      <c r="U334" s="792"/>
      <c r="V334" s="817" t="e">
        <f>IF(C334="",NA(),IF(OR(C334="Smelter not listed",C334="Smelter not yet identified"),MATCH($B334&amp;$D334,'Smelter Look-up'!$J:$J,0),MATCH($B334&amp;$C334,'Smelter Look-up'!$J:$J,0)))</f>
        <v>#N/A</v>
      </c>
      <c r="X334" s="818">
        <f t="shared" si="48"/>
        <v>0</v>
      </c>
      <c r="AB334" s="819" t="str">
        <f t="shared" si="49"/>
      </c>
    </row>
    <row r="335" ht="20" s="818" customFormat="1">
      <c r="A335" s="772" t="s">
        <v>1107</v>
      </c>
      <c r="B335" s="773" t="s">
        <v>149</v>
      </c>
      <c r="C335" s="777" t="s">
        <v>1108</v>
      </c>
      <c r="D335" s="821"/>
      <c r="E335" s="773" t="s">
        <v>1109</v>
      </c>
      <c r="F335" s="773" t="s">
        <v>1107</v>
      </c>
      <c r="G335" s="773" t="s">
        <v>158</v>
      </c>
      <c r="H335" s="774"/>
      <c r="I335" s="775" t="str">
        <f>IF(ISERROR($V335),"",OFFSET('Smelter Look-up'!$H$4,$V335-4,0))</f>
      </c>
      <c r="J335" s="775" t="str">
        <f>IF(ISERROR($V335),"",OFFSET('Smelter Look-up'!$I$4,$V335-4,0))</f>
      </c>
      <c r="K335" s="815"/>
      <c r="L335" s="815"/>
      <c r="M335" s="815"/>
      <c r="N335" s="815"/>
      <c r="O335" s="815" t="s">
        <v>243</v>
      </c>
      <c r="P335" s="776"/>
      <c r="Q335" s="816"/>
      <c r="R335" s="773" t="str">
        <f>IF(ISERROR($V335),"",OFFSET('Smelter Look-up'!$C$4,$V335-4,0)&amp;"")</f>
      </c>
      <c r="S335" s="772" t="str">
        <f t="shared" si="47"/>
      </c>
      <c r="T335" s="772" t="str">
        <f>IF(B335="","",IF(ISERROR(MATCH($J335,SorP!$B$1:$B$6226,0)),"",INDIRECT("'SorP'!$A$"&amp;MATCH($S335&amp;$J335,SorP!C:C,0))))</f>
      </c>
      <c r="U335" s="792"/>
      <c r="V335" s="817" t="e">
        <f>IF(C335="",NA(),IF(OR(C335="Smelter not listed",C335="Smelter not yet identified"),MATCH($B335&amp;$D335,'Smelter Look-up'!$J:$J,0),MATCH($B335&amp;$C335,'Smelter Look-up'!$J:$J,0)))</f>
        <v>#N/A</v>
      </c>
      <c r="X335" s="818">
        <f t="shared" si="48"/>
        <v>0</v>
      </c>
      <c r="AB335" s="819" t="str">
        <f t="shared" si="49"/>
      </c>
    </row>
    <row r="336" ht="20" s="818" customFormat="1">
      <c r="A336" s="772" t="s">
        <v>1110</v>
      </c>
      <c r="B336" s="773" t="s">
        <v>147</v>
      </c>
      <c r="C336" s="777" t="s">
        <v>1111</v>
      </c>
      <c r="D336" s="821"/>
      <c r="E336" s="773" t="s">
        <v>1112</v>
      </c>
      <c r="F336" s="773" t="s">
        <v>1110</v>
      </c>
      <c r="G336" s="773" t="s">
        <v>158</v>
      </c>
      <c r="H336" s="774"/>
      <c r="I336" s="775" t="str">
        <f>IF(ISERROR($V336),"",OFFSET('Smelter Look-up'!$H$4,$V336-4,0))</f>
      </c>
      <c r="J336" s="775" t="str">
        <f>IF(ISERROR($V336),"",OFFSET('Smelter Look-up'!$I$4,$V336-4,0))</f>
      </c>
      <c r="K336" s="815"/>
      <c r="L336" s="815"/>
      <c r="M336" s="815"/>
      <c r="N336" s="815"/>
      <c r="O336" s="815" t="s">
        <v>173</v>
      </c>
      <c r="P336" s="776"/>
      <c r="Q336" s="816"/>
      <c r="R336" s="773" t="str">
        <f>IF(ISERROR($V336),"",OFFSET('Smelter Look-up'!$C$4,$V336-4,0)&amp;"")</f>
      </c>
      <c r="S336" s="772" t="str">
        <f t="shared" si="47"/>
      </c>
      <c r="T336" s="772" t="str">
        <f>IF(B336="","",IF(ISERROR(MATCH($J336,SorP!$B$1:$B$6226,0)),"",INDIRECT("'SorP'!$A$"&amp;MATCH($S336&amp;$J336,SorP!C:C,0))))</f>
      </c>
      <c r="U336" s="792"/>
      <c r="V336" s="817" t="e">
        <f>IF(C336="",NA(),IF(OR(C336="Smelter not listed",C336="Smelter not yet identified"),MATCH($B336&amp;$D336,'Smelter Look-up'!$J:$J,0),MATCH($B336&amp;$C336,'Smelter Look-up'!$J:$J,0)))</f>
        <v>#N/A</v>
      </c>
      <c r="X336" s="818">
        <f t="shared" si="48"/>
        <v>0</v>
      </c>
      <c r="AB336" s="819" t="str">
        <f t="shared" si="49"/>
      </c>
    </row>
    <row r="337" ht="20" s="818" customFormat="1">
      <c r="A337" s="772" t="s">
        <v>1113</v>
      </c>
      <c r="B337" s="773" t="s">
        <v>147</v>
      </c>
      <c r="C337" s="777" t="s">
        <v>1114</v>
      </c>
      <c r="D337" s="821"/>
      <c r="E337" s="773" t="s">
        <v>468</v>
      </c>
      <c r="F337" s="773" t="s">
        <v>1113</v>
      </c>
      <c r="G337" s="773" t="s">
        <v>158</v>
      </c>
      <c r="H337" s="774"/>
      <c r="I337" s="775" t="str">
        <f>IF(ISERROR($V337),"",OFFSET('Smelter Look-up'!$H$4,$V337-4,0))</f>
      </c>
      <c r="J337" s="775" t="str">
        <f>IF(ISERROR($V337),"",OFFSET('Smelter Look-up'!$I$4,$V337-4,0))</f>
      </c>
      <c r="K337" s="815"/>
      <c r="L337" s="815"/>
      <c r="M337" s="815"/>
      <c r="N337" s="815"/>
      <c r="O337" s="815" t="s">
        <v>243</v>
      </c>
      <c r="P337" s="776"/>
      <c r="Q337" s="816"/>
      <c r="R337" s="773" t="str">
        <f>IF(ISERROR($V337),"",OFFSET('Smelter Look-up'!$C$4,$V337-4,0)&amp;"")</f>
      </c>
      <c r="S337" s="772" t="str">
        <f t="shared" si="47"/>
      </c>
      <c r="T337" s="772" t="str">
        <f>IF(B337="","",IF(ISERROR(MATCH($J337,SorP!$B$1:$B$6226,0)),"",INDIRECT("'SorP'!$A$"&amp;MATCH($S337&amp;$J337,SorP!C:C,0))))</f>
      </c>
      <c r="U337" s="792"/>
      <c r="V337" s="817" t="e">
        <f>IF(C337="",NA(),IF(OR(C337="Smelter not listed",C337="Smelter not yet identified"),MATCH($B337&amp;$D337,'Smelter Look-up'!$J:$J,0),MATCH($B337&amp;$C337,'Smelter Look-up'!$J:$J,0)))</f>
        <v>#N/A</v>
      </c>
      <c r="X337" s="818">
        <f t="shared" si="48"/>
        <v>0</v>
      </c>
      <c r="AB337" s="819" t="str">
        <f t="shared" si="49"/>
      </c>
    </row>
    <row r="338" ht="20" s="818" customFormat="1">
      <c r="A338" s="772" t="s">
        <v>1115</v>
      </c>
      <c r="B338" s="773" t="s">
        <v>149</v>
      </c>
      <c r="C338" s="777" t="s">
        <v>1116</v>
      </c>
      <c r="D338" s="821"/>
      <c r="E338" s="773" t="s">
        <v>306</v>
      </c>
      <c r="F338" s="773" t="s">
        <v>1115</v>
      </c>
      <c r="G338" s="773" t="s">
        <v>158</v>
      </c>
      <c r="H338" s="774"/>
      <c r="I338" s="775" t="str">
        <f>IF(ISERROR($V338),"",OFFSET('Smelter Look-up'!$H$4,$V338-4,0))</f>
      </c>
      <c r="J338" s="775" t="str">
        <f>IF(ISERROR($V338),"",OFFSET('Smelter Look-up'!$I$4,$V338-4,0))</f>
      </c>
      <c r="K338" s="815"/>
      <c r="L338" s="815"/>
      <c r="M338" s="815"/>
      <c r="N338" s="815"/>
      <c r="O338" s="815" t="s">
        <v>243</v>
      </c>
      <c r="P338" s="776"/>
      <c r="Q338" s="816"/>
      <c r="R338" s="773" t="str">
        <f>IF(ISERROR($V338),"",OFFSET('Smelter Look-up'!$C$4,$V338-4,0)&amp;"")</f>
      </c>
      <c r="S338" s="772" t="str">
        <f t="shared" si="47"/>
      </c>
      <c r="T338" s="772" t="str">
        <f>IF(B338="","",IF(ISERROR(MATCH($J338,SorP!$B$1:$B$6226,0)),"",INDIRECT("'SorP'!$A$"&amp;MATCH($S338&amp;$J338,SorP!C:C,0))))</f>
      </c>
      <c r="U338" s="792"/>
      <c r="V338" s="817" t="e">
        <f>IF(C338="",NA(),IF(OR(C338="Smelter not listed",C338="Smelter not yet identified"),MATCH($B338&amp;$D338,'Smelter Look-up'!$J:$J,0),MATCH($B338&amp;$C338,'Smelter Look-up'!$J:$J,0)))</f>
        <v>#N/A</v>
      </c>
      <c r="X338" s="818">
        <f t="shared" si="48"/>
        <v>0</v>
      </c>
      <c r="AB338" s="819" t="str">
        <f t="shared" si="49"/>
      </c>
    </row>
    <row r="339" ht="20" s="818" customFormat="1">
      <c r="A339" s="772" t="s">
        <v>1117</v>
      </c>
      <c r="B339" s="773" t="s">
        <v>148</v>
      </c>
      <c r="C339" s="777" t="s">
        <v>1118</v>
      </c>
      <c r="D339" s="821"/>
      <c r="E339" s="773" t="s">
        <v>325</v>
      </c>
      <c r="F339" s="773" t="s">
        <v>1117</v>
      </c>
      <c r="G339" s="773" t="s">
        <v>158</v>
      </c>
      <c r="H339" s="774"/>
      <c r="I339" s="775" t="str">
        <f>IF(ISERROR($V339),"",OFFSET('Smelter Look-up'!$H$4,$V339-4,0))</f>
      </c>
      <c r="J339" s="775" t="str">
        <f>IF(ISERROR($V339),"",OFFSET('Smelter Look-up'!$I$4,$V339-4,0))</f>
      </c>
      <c r="K339" s="815"/>
      <c r="L339" s="815"/>
      <c r="M339" s="815"/>
      <c r="N339" s="815"/>
      <c r="O339" s="815" t="s">
        <v>243</v>
      </c>
      <c r="P339" s="776"/>
      <c r="Q339" s="816"/>
      <c r="R339" s="773" t="str">
        <f>IF(ISERROR($V339),"",OFFSET('Smelter Look-up'!$C$4,$V339-4,0)&amp;"")</f>
      </c>
      <c r="S339" s="772" t="str">
        <f t="shared" si="47"/>
      </c>
      <c r="T339" s="772" t="str">
        <f>IF(B339="","",IF(ISERROR(MATCH($J339,SorP!$B$1:$B$6226,0)),"",INDIRECT("'SorP'!$A$"&amp;MATCH($S339&amp;$J339,SorP!C:C,0))))</f>
      </c>
      <c r="U339" s="792"/>
      <c r="V339" s="817" t="e">
        <f>IF(C339="",NA(),IF(OR(C339="Smelter not listed",C339="Smelter not yet identified"),MATCH($B339&amp;$D339,'Smelter Look-up'!$J:$J,0),MATCH($B339&amp;$C339,'Smelter Look-up'!$J:$J,0)))</f>
        <v>#N/A</v>
      </c>
      <c r="X339" s="818">
        <f t="shared" si="48"/>
        <v>0</v>
      </c>
      <c r="AB339" s="819" t="str">
        <f t="shared" si="49"/>
      </c>
    </row>
    <row r="340" ht="20" s="818" customFormat="1">
      <c r="A340" s="772" t="s">
        <v>1119</v>
      </c>
      <c r="B340" s="773" t="s">
        <v>146</v>
      </c>
      <c r="C340" s="777" t="s">
        <v>154</v>
      </c>
      <c r="D340" s="821" t="s">
        <v>1120</v>
      </c>
      <c r="E340" s="773" t="s">
        <v>168</v>
      </c>
      <c r="F340" s="773" t="s">
        <v>1119</v>
      </c>
      <c r="G340" s="773" t="s">
        <v>158</v>
      </c>
      <c r="H340" s="774"/>
      <c r="I340" s="775" t="str">
        <f>IF(ISERROR($V340),"",OFFSET('Smelter Look-up'!$H$4,$V340-4,0))</f>
      </c>
      <c r="J340" s="775" t="str">
        <f>IF(ISERROR($V340),"",OFFSET('Smelter Look-up'!$I$4,$V340-4,0))</f>
      </c>
      <c r="K340" s="815"/>
      <c r="L340" s="815"/>
      <c r="M340" s="815"/>
      <c r="N340" s="815"/>
      <c r="O340" s="815" t="s">
        <v>243</v>
      </c>
      <c r="P340" s="776"/>
      <c r="Q340" s="816"/>
      <c r="R340" s="773" t="str">
        <f>IF(ISERROR($V340),"",OFFSET('Smelter Look-up'!$C$4,$V340-4,0)&amp;"")</f>
      </c>
      <c r="S340" s="772" t="str">
        <f t="shared" si="47"/>
      </c>
      <c r="T340" s="772" t="str">
        <f>IF(B340="","",IF(ISERROR(MATCH($J340,SorP!$B$1:$B$6226,0)),"",INDIRECT("'SorP'!$A$"&amp;MATCH($S340&amp;$J340,SorP!C:C,0))))</f>
      </c>
      <c r="U340" s="792"/>
      <c r="V340" s="817" t="e">
        <f>IF(C340="",NA(),IF(OR(C340="Smelter not listed",C340="Smelter not yet identified"),MATCH($B340&amp;$D340,'Smelter Look-up'!$J:$J,0),MATCH($B340&amp;$C340,'Smelter Look-up'!$J:$J,0)))</f>
        <v>#N/A</v>
      </c>
      <c r="X340" s="818">
        <f t="shared" si="48"/>
        <v>0</v>
      </c>
      <c r="AB340" s="819" t="str">
        <f t="shared" si="49"/>
      </c>
    </row>
    <row r="341" ht="20" s="818" customFormat="1">
      <c r="A341" s="772" t="s">
        <v>1121</v>
      </c>
      <c r="B341" s="773" t="s">
        <v>147</v>
      </c>
      <c r="C341" s="777" t="s">
        <v>1122</v>
      </c>
      <c r="D341" s="821"/>
      <c r="E341" s="773" t="s">
        <v>168</v>
      </c>
      <c r="F341" s="773" t="s">
        <v>1121</v>
      </c>
      <c r="G341" s="773" t="s">
        <v>158</v>
      </c>
      <c r="H341" s="774"/>
      <c r="I341" s="775" t="str">
        <f>IF(ISERROR($V341),"",OFFSET('Smelter Look-up'!$H$4,$V341-4,0))</f>
      </c>
      <c r="J341" s="775" t="str">
        <f>IF(ISERROR($V341),"",OFFSET('Smelter Look-up'!$I$4,$V341-4,0))</f>
      </c>
      <c r="K341" s="815"/>
      <c r="L341" s="815"/>
      <c r="M341" s="815"/>
      <c r="N341" s="815"/>
      <c r="O341" s="815" t="s">
        <v>243</v>
      </c>
      <c r="P341" s="776"/>
      <c r="Q341" s="816"/>
      <c r="R341" s="773" t="str">
        <f>IF(ISERROR($V341),"",OFFSET('Smelter Look-up'!$C$4,$V341-4,0)&amp;"")</f>
      </c>
      <c r="S341" s="772" t="str">
        <f t="shared" si="47"/>
      </c>
      <c r="T341" s="772" t="str">
        <f>IF(B341="","",IF(ISERROR(MATCH($J341,SorP!$B$1:$B$6226,0)),"",INDIRECT("'SorP'!$A$"&amp;MATCH($S341&amp;$J341,SorP!C:C,0))))</f>
      </c>
      <c r="U341" s="792"/>
      <c r="V341" s="817" t="e">
        <f>IF(C341="",NA(),IF(OR(C341="Smelter not listed",C341="Smelter not yet identified"),MATCH($B341&amp;$D341,'Smelter Look-up'!$J:$J,0),MATCH($B341&amp;$C341,'Smelter Look-up'!$J:$J,0)))</f>
        <v>#N/A</v>
      </c>
      <c r="X341" s="818">
        <f t="shared" si="48"/>
        <v>0</v>
      </c>
      <c r="AB341" s="819" t="str">
        <f t="shared" si="49"/>
      </c>
    </row>
    <row r="342" ht="20" s="818" customFormat="1">
      <c r="A342" s="772" t="s">
        <v>1123</v>
      </c>
      <c r="B342" s="773" t="s">
        <v>148</v>
      </c>
      <c r="C342" s="777" t="s">
        <v>1124</v>
      </c>
      <c r="D342" s="821"/>
      <c r="E342" s="773" t="s">
        <v>253</v>
      </c>
      <c r="F342" s="773" t="s">
        <v>1123</v>
      </c>
      <c r="G342" s="773" t="s">
        <v>158</v>
      </c>
      <c r="H342" s="774"/>
      <c r="I342" s="775" t="str">
        <f>IF(ISERROR($V342),"",OFFSET('Smelter Look-up'!$H$4,$V342-4,0))</f>
      </c>
      <c r="J342" s="775" t="str">
        <f>IF(ISERROR($V342),"",OFFSET('Smelter Look-up'!$I$4,$V342-4,0))</f>
      </c>
      <c r="K342" s="815"/>
      <c r="L342" s="815"/>
      <c r="M342" s="815"/>
      <c r="N342" s="815"/>
      <c r="O342" s="815" t="s">
        <v>173</v>
      </c>
      <c r="P342" s="776"/>
      <c r="Q342" s="816"/>
      <c r="R342" s="773" t="str">
        <f>IF(ISERROR($V342),"",OFFSET('Smelter Look-up'!$C$4,$V342-4,0)&amp;"")</f>
      </c>
      <c r="S342" s="772" t="str">
        <f t="shared" si="47"/>
      </c>
      <c r="T342" s="772" t="str">
        <f>IF(B342="","",IF(ISERROR(MATCH($J342,SorP!$B$1:$B$6226,0)),"",INDIRECT("'SorP'!$A$"&amp;MATCH($S342&amp;$J342,SorP!C:C,0))))</f>
      </c>
      <c r="U342" s="792"/>
      <c r="V342" s="817" t="e">
        <f>IF(C342="",NA(),IF(OR(C342="Smelter not listed",C342="Smelter not yet identified"),MATCH($B342&amp;$D342,'Smelter Look-up'!$J:$J,0),MATCH($B342&amp;$C342,'Smelter Look-up'!$J:$J,0)))</f>
        <v>#N/A</v>
      </c>
      <c r="X342" s="818">
        <f t="shared" si="48"/>
        <v>0</v>
      </c>
      <c r="AB342" s="819" t="str">
        <f t="shared" si="49"/>
      </c>
    </row>
    <row r="343" ht="20" s="818" customFormat="1">
      <c r="A343" s="772" t="s">
        <v>1125</v>
      </c>
      <c r="B343" s="773" t="s">
        <v>146</v>
      </c>
      <c r="C343" s="777" t="s">
        <v>1126</v>
      </c>
      <c r="D343" s="821"/>
      <c r="E343" s="773" t="s">
        <v>211</v>
      </c>
      <c r="F343" s="773" t="s">
        <v>1125</v>
      </c>
      <c r="G343" s="773" t="s">
        <v>158</v>
      </c>
      <c r="H343" s="774"/>
      <c r="I343" s="775" t="str">
        <f>IF(ISERROR($V343),"",OFFSET('Smelter Look-up'!$H$4,$V343-4,0))</f>
      </c>
      <c r="J343" s="775" t="str">
        <f>IF(ISERROR($V343),"",OFFSET('Smelter Look-up'!$I$4,$V343-4,0))</f>
      </c>
      <c r="K343" s="815"/>
      <c r="L343" s="815"/>
      <c r="M343" s="815"/>
      <c r="N343" s="815"/>
      <c r="O343" s="815" t="s">
        <v>173</v>
      </c>
      <c r="P343" s="776"/>
      <c r="Q343" s="816"/>
      <c r="R343" s="773" t="str">
        <f>IF(ISERROR($V343),"",OFFSET('Smelter Look-up'!$C$4,$V343-4,0)&amp;"")</f>
      </c>
      <c r="S343" s="772" t="str">
        <f t="shared" si="47"/>
      </c>
      <c r="T343" s="772" t="str">
        <f>IF(B343="","",IF(ISERROR(MATCH($J343,SorP!$B$1:$B$6226,0)),"",INDIRECT("'SorP'!$A$"&amp;MATCH($S343&amp;$J343,SorP!C:C,0))))</f>
      </c>
      <c r="U343" s="792"/>
      <c r="V343" s="817" t="e">
        <f>IF(C343="",NA(),IF(OR(C343="Smelter not listed",C343="Smelter not yet identified"),MATCH($B343&amp;$D343,'Smelter Look-up'!$J:$J,0),MATCH($B343&amp;$C343,'Smelter Look-up'!$J:$J,0)))</f>
        <v>#N/A</v>
      </c>
      <c r="X343" s="818">
        <f t="shared" si="48"/>
        <v>0</v>
      </c>
      <c r="AB343" s="819" t="str">
        <f t="shared" si="49"/>
      </c>
    </row>
    <row r="344" ht="20" s="818" customFormat="1">
      <c r="A344" s="772" t="s">
        <v>1127</v>
      </c>
      <c r="B344" s="773" t="s">
        <v>147</v>
      </c>
      <c r="C344" s="777" t="s">
        <v>1128</v>
      </c>
      <c r="D344" s="821"/>
      <c r="E344" s="773" t="s">
        <v>353</v>
      </c>
      <c r="F344" s="773" t="s">
        <v>1127</v>
      </c>
      <c r="G344" s="773" t="s">
        <v>158</v>
      </c>
      <c r="H344" s="774"/>
      <c r="I344" s="775" t="str">
        <f>IF(ISERROR($V344),"",OFFSET('Smelter Look-up'!$H$4,$V344-4,0))</f>
      </c>
      <c r="J344" s="775" t="str">
        <f>IF(ISERROR($V344),"",OFFSET('Smelter Look-up'!$I$4,$V344-4,0))</f>
      </c>
      <c r="K344" s="815"/>
      <c r="L344" s="815"/>
      <c r="M344" s="815"/>
      <c r="N344" s="815"/>
      <c r="O344" s="815" t="s">
        <v>173</v>
      </c>
      <c r="P344" s="776"/>
      <c r="Q344" s="816"/>
      <c r="R344" s="773" t="str">
        <f>IF(ISERROR($V344),"",OFFSET('Smelter Look-up'!$C$4,$V344-4,0)&amp;"")</f>
      </c>
      <c r="S344" s="772" t="str">
        <f t="shared" si="47"/>
      </c>
      <c r="T344" s="772" t="str">
        <f>IF(B344="","",IF(ISERROR(MATCH($J344,SorP!$B$1:$B$6226,0)),"",INDIRECT("'SorP'!$A$"&amp;MATCH($S344&amp;$J344,SorP!C:C,0))))</f>
      </c>
      <c r="U344" s="792"/>
      <c r="V344" s="817" t="e">
        <f>IF(C344="",NA(),IF(OR(C344="Smelter not listed",C344="Smelter not yet identified"),MATCH($B344&amp;$D344,'Smelter Look-up'!$J:$J,0),MATCH($B344&amp;$C344,'Smelter Look-up'!$J:$J,0)))</f>
        <v>#N/A</v>
      </c>
      <c r="X344" s="818">
        <f t="shared" si="48"/>
        <v>0</v>
      </c>
      <c r="AB344" s="819" t="str">
        <f t="shared" si="49"/>
      </c>
    </row>
    <row r="345" ht="20" s="818" customFormat="1">
      <c r="A345" s="772"/>
      <c r="B345" s="773" t="str">
        <f>IF(LEN(A345)=0,"",INDEX('Smelter Look-up'!$A:$A,MATCH($A345,'Smelter Look-up'!$E:$E,0)))</f>
      </c>
      <c r="C345" s="777" t="str">
        <f>IF(LEN(A345)=0,"",INDEX('Smelter Look-up'!$C:$C,MATCH($A345,'Smelter Look-up'!$E:$E,0)))</f>
      </c>
      <c r="D345" s="821"/>
      <c r="E345" s="773" t="str">
        <f>IF(ISERROR($V345),"",OFFSET('Smelter Look-up'!$D$4,$V345-4,0)&amp;"")</f>
      </c>
      <c r="F345" s="773" t="str">
        <f>IF(ISERROR($V345),"",OFFSET('Smelter Look-up'!$E$4,$V345-4,0))</f>
      </c>
      <c r="G345" s="773" t="str">
        <f>IF(C345=$X$4,IF(ISERROR($V345),"Enter smelter details","RMI"),IF(ISERROR($V345),"",OFFSET('Smelter Look-up'!$F$4,$V345-4,0)))</f>
      </c>
      <c r="H345" s="774" t="str">
        <f>IF(ISERROR($V345),"",OFFSET('Smelter Look-up'!$G$4,$V345-4,0))</f>
      </c>
      <c r="I345" s="775" t="str">
        <f>IF(ISERROR($V345),"",OFFSET('Smelter Look-up'!$H$4,$V345-4,0))</f>
      </c>
      <c r="J345" s="775" t="str">
        <f>IF(ISERROR($V345),"",OFFSET('Smelter Look-up'!$I$4,$V345-4,0))</f>
      </c>
      <c r="K345" s="815"/>
      <c r="L345" s="815"/>
      <c r="M345" s="815"/>
      <c r="N345" s="815"/>
      <c r="O345" s="815"/>
      <c r="P345" s="776"/>
      <c r="Q345" s="816"/>
      <c r="R345" s="773" t="str">
        <f>IF(ISERROR($V345),"",OFFSET('Smelter Look-up'!$C$4,$V345-4,0)&amp;"")</f>
      </c>
      <c r="S345" s="772" t="str">
        <f t="shared" si="47"/>
      </c>
      <c r="T345" s="772" t="str">
        <f>IF(B345="","",IF(ISERROR(MATCH($J345,SorP!$B$1:$B$6226,0)),"",INDIRECT("'SorP'!$A$"&amp;MATCH($S345&amp;$J345,SorP!C:C,0))))</f>
      </c>
      <c r="U345" s="792"/>
      <c r="V345" s="817" t="e">
        <f>IF(C345="",NA(),IF(OR(C345="Smelter not listed",C345="Smelter not yet identified"),MATCH($B345&amp;$D345,'Smelter Look-up'!$J:$J,0),MATCH($B345&amp;$C345,'Smelter Look-up'!$J:$J,0)))</f>
        <v>#N/A</v>
      </c>
      <c r="X345" s="818">
        <f t="shared" si="48"/>
        <v>0</v>
      </c>
      <c r="AB345" s="819" t="str">
        <f t="shared" si="49"/>
      </c>
    </row>
    <row r="346" ht="20" s="818" customFormat="1">
      <c r="A346" s="772"/>
      <c r="B346" s="773" t="str">
        <f>IF(LEN(A346)=0,"",INDEX('Smelter Look-up'!$A:$A,MATCH($A346,'Smelter Look-up'!$E:$E,0)))</f>
      </c>
      <c r="C346" s="777" t="str">
        <f>IF(LEN(A346)=0,"",INDEX('Smelter Look-up'!$C:$C,MATCH($A346,'Smelter Look-up'!$E:$E,0)))</f>
      </c>
      <c r="D346" s="821"/>
      <c r="E346" s="773" t="str">
        <f>IF(ISERROR($V346),"",OFFSET('Smelter Look-up'!$D$4,$V346-4,0)&amp;"")</f>
      </c>
      <c r="F346" s="773" t="str">
        <f>IF(ISERROR($V346),"",OFFSET('Smelter Look-up'!$E$4,$V346-4,0))</f>
      </c>
      <c r="G346" s="773" t="str">
        <f>IF(C346=$X$4,IF(ISERROR($V346),"Enter smelter details","RMI"),IF(ISERROR($V346),"",OFFSET('Smelter Look-up'!$F$4,$V346-4,0)))</f>
      </c>
      <c r="H346" s="774" t="str">
        <f>IF(ISERROR($V346),"",OFFSET('Smelter Look-up'!$G$4,$V346-4,0))</f>
      </c>
      <c r="I346" s="775" t="str">
        <f>IF(ISERROR($V346),"",OFFSET('Smelter Look-up'!$H$4,$V346-4,0))</f>
      </c>
      <c r="J346" s="775" t="str">
        <f>IF(ISERROR($V346),"",OFFSET('Smelter Look-up'!$I$4,$V346-4,0))</f>
      </c>
      <c r="K346" s="815"/>
      <c r="L346" s="815"/>
      <c r="M346" s="815"/>
      <c r="N346" s="815"/>
      <c r="O346" s="815"/>
      <c r="P346" s="776"/>
      <c r="Q346" s="816"/>
      <c r="R346" s="773" t="str">
        <f>IF(ISERROR($V346),"",OFFSET('Smelter Look-up'!$C$4,$V346-4,0)&amp;"")</f>
      </c>
      <c r="S346" s="772" t="str">
        <f t="shared" si="47"/>
      </c>
      <c r="T346" s="772" t="str">
        <f>IF(B346="","",IF(ISERROR(MATCH($J346,SorP!$B$1:$B$6226,0)),"",INDIRECT("'SorP'!$A$"&amp;MATCH($S346&amp;$J346,SorP!C:C,0))))</f>
      </c>
      <c r="U346" s="792"/>
      <c r="V346" s="817" t="e">
        <f>IF(C346="",NA(),IF(OR(C346="Smelter not listed",C346="Smelter not yet identified"),MATCH($B346&amp;$D346,'Smelter Look-up'!$J:$J,0),MATCH($B346&amp;$C346,'Smelter Look-up'!$J:$J,0)))</f>
        <v>#N/A</v>
      </c>
      <c r="X346" s="818">
        <f t="shared" si="48"/>
        <v>0</v>
      </c>
      <c r="AB346" s="819" t="str">
        <f t="shared" si="49"/>
      </c>
    </row>
    <row r="347" ht="20" s="818" customFormat="1">
      <c r="A347" s="772"/>
      <c r="B347" s="773" t="str">
        <f>IF(LEN(A347)=0,"",INDEX('Smelter Look-up'!$A:$A,MATCH($A347,'Smelter Look-up'!$E:$E,0)))</f>
      </c>
      <c r="C347" s="777" t="str">
        <f>IF(LEN(A347)=0,"",INDEX('Smelter Look-up'!$C:$C,MATCH($A347,'Smelter Look-up'!$E:$E,0)))</f>
      </c>
      <c r="D347" s="821"/>
      <c r="E347" s="773" t="str">
        <f>IF(ISERROR($V347),"",OFFSET('Smelter Look-up'!$D$4,$V347-4,0)&amp;"")</f>
      </c>
      <c r="F347" s="773" t="str">
        <f>IF(ISERROR($V347),"",OFFSET('Smelter Look-up'!$E$4,$V347-4,0))</f>
      </c>
      <c r="G347" s="773" t="str">
        <f>IF(C347=$X$4,IF(ISERROR($V347),"Enter smelter details","RMI"),IF(ISERROR($V347),"",OFFSET('Smelter Look-up'!$F$4,$V347-4,0)))</f>
      </c>
      <c r="H347" s="774" t="str">
        <f>IF(ISERROR($V347),"",OFFSET('Smelter Look-up'!$G$4,$V347-4,0))</f>
      </c>
      <c r="I347" s="775" t="str">
        <f>IF(ISERROR($V347),"",OFFSET('Smelter Look-up'!$H$4,$V347-4,0))</f>
      </c>
      <c r="J347" s="775" t="str">
        <f>IF(ISERROR($V347),"",OFFSET('Smelter Look-up'!$I$4,$V347-4,0))</f>
      </c>
      <c r="K347" s="815"/>
      <c r="L347" s="815"/>
      <c r="M347" s="815"/>
      <c r="N347" s="815"/>
      <c r="O347" s="815"/>
      <c r="P347" s="776"/>
      <c r="Q347" s="816"/>
      <c r="R347" s="773" t="str">
        <f>IF(ISERROR($V347),"",OFFSET('Smelter Look-up'!$C$4,$V347-4,0)&amp;"")</f>
      </c>
      <c r="S347" s="772" t="str">
        <f t="shared" si="47"/>
      </c>
      <c r="T347" s="772" t="str">
        <f>IF(B347="","",IF(ISERROR(MATCH($J347,SorP!$B$1:$B$6226,0)),"",INDIRECT("'SorP'!$A$"&amp;MATCH($S347&amp;$J347,SorP!C:C,0))))</f>
      </c>
      <c r="U347" s="792"/>
      <c r="V347" s="817" t="e">
        <f>IF(C347="",NA(),IF(OR(C347="Smelter not listed",C347="Smelter not yet identified"),MATCH($B347&amp;$D347,'Smelter Look-up'!$J:$J,0),MATCH($B347&amp;$C347,'Smelter Look-up'!$J:$J,0)))</f>
        <v>#N/A</v>
      </c>
      <c r="X347" s="818">
        <f t="shared" si="48"/>
        <v>0</v>
      </c>
      <c r="AB347" s="819" t="str">
        <f t="shared" si="49"/>
      </c>
    </row>
    <row r="348" ht="20" s="818" customFormat="1">
      <c r="A348" s="772"/>
      <c r="B348" s="773" t="str">
        <f>IF(LEN(A348)=0,"",INDEX('Smelter Look-up'!$A:$A,MATCH($A348,'Smelter Look-up'!$E:$E,0)))</f>
      </c>
      <c r="C348" s="777" t="str">
        <f>IF(LEN(A348)=0,"",INDEX('Smelter Look-up'!$C:$C,MATCH($A348,'Smelter Look-up'!$E:$E,0)))</f>
      </c>
      <c r="D348" s="821"/>
      <c r="E348" s="773" t="str">
        <f>IF(ISERROR($V348),"",OFFSET('Smelter Look-up'!$D$4,$V348-4,0)&amp;"")</f>
      </c>
      <c r="F348" s="773" t="str">
        <f>IF(ISERROR($V348),"",OFFSET('Smelter Look-up'!$E$4,$V348-4,0))</f>
      </c>
      <c r="G348" s="773" t="str">
        <f>IF(C348=$X$4,IF(ISERROR($V348),"Enter smelter details","RMI"),IF(ISERROR($V348),"",OFFSET('Smelter Look-up'!$F$4,$V348-4,0)))</f>
      </c>
      <c r="H348" s="774" t="str">
        <f>IF(ISERROR($V348),"",OFFSET('Smelter Look-up'!$G$4,$V348-4,0))</f>
      </c>
      <c r="I348" s="775" t="str">
        <f>IF(ISERROR($V348),"",OFFSET('Smelter Look-up'!$H$4,$V348-4,0))</f>
      </c>
      <c r="J348" s="775" t="str">
        <f>IF(ISERROR($V348),"",OFFSET('Smelter Look-up'!$I$4,$V348-4,0))</f>
      </c>
      <c r="K348" s="815"/>
      <c r="L348" s="815"/>
      <c r="M348" s="815"/>
      <c r="N348" s="815"/>
      <c r="O348" s="815"/>
      <c r="P348" s="776"/>
      <c r="Q348" s="816"/>
      <c r="R348" s="773" t="str">
        <f>IF(ISERROR($V348),"",OFFSET('Smelter Look-up'!$C$4,$V348-4,0)&amp;"")</f>
      </c>
      <c r="S348" s="772" t="str">
        <f t="shared" si="47"/>
      </c>
      <c r="T348" s="772" t="str">
        <f>IF(B348="","",IF(ISERROR(MATCH($J348,SorP!$B$1:$B$6226,0)),"",INDIRECT("'SorP'!$A$"&amp;MATCH($S348&amp;$J348,SorP!C:C,0))))</f>
      </c>
      <c r="U348" s="792"/>
      <c r="V348" s="817" t="e">
        <f>IF(C348="",NA(),IF(OR(C348="Smelter not listed",C348="Smelter not yet identified"),MATCH($B348&amp;$D348,'Smelter Look-up'!$J:$J,0),MATCH($B348&amp;$C348,'Smelter Look-up'!$J:$J,0)))</f>
        <v>#N/A</v>
      </c>
      <c r="X348" s="818">
        <f t="shared" si="48"/>
        <v>0</v>
      </c>
      <c r="AB348" s="819" t="str">
        <f t="shared" si="49"/>
      </c>
    </row>
    <row r="349" ht="20" s="818" customFormat="1">
      <c r="A349" s="772"/>
      <c r="B349" s="773" t="str">
        <f>IF(LEN(A349)=0,"",INDEX('Smelter Look-up'!$A:$A,MATCH($A349,'Smelter Look-up'!$E:$E,0)))</f>
      </c>
      <c r="C349" s="777" t="str">
        <f>IF(LEN(A349)=0,"",INDEX('Smelter Look-up'!$C:$C,MATCH($A349,'Smelter Look-up'!$E:$E,0)))</f>
      </c>
      <c r="D349" s="821"/>
      <c r="E349" s="773" t="str">
        <f>IF(ISERROR($V349),"",OFFSET('Smelter Look-up'!$D$4,$V349-4,0)&amp;"")</f>
      </c>
      <c r="F349" s="773" t="str">
        <f>IF(ISERROR($V349),"",OFFSET('Smelter Look-up'!$E$4,$V349-4,0))</f>
      </c>
      <c r="G349" s="773" t="str">
        <f>IF(C349=$X$4,IF(ISERROR($V349),"Enter smelter details","RMI"),IF(ISERROR($V349),"",OFFSET('Smelter Look-up'!$F$4,$V349-4,0)))</f>
      </c>
      <c r="H349" s="774" t="str">
        <f>IF(ISERROR($V349),"",OFFSET('Smelter Look-up'!$G$4,$V349-4,0))</f>
      </c>
      <c r="I349" s="775" t="str">
        <f>IF(ISERROR($V349),"",OFFSET('Smelter Look-up'!$H$4,$V349-4,0))</f>
      </c>
      <c r="J349" s="775" t="str">
        <f>IF(ISERROR($V349),"",OFFSET('Smelter Look-up'!$I$4,$V349-4,0))</f>
      </c>
      <c r="K349" s="815"/>
      <c r="L349" s="815"/>
      <c r="M349" s="815"/>
      <c r="N349" s="815"/>
      <c r="O349" s="815"/>
      <c r="P349" s="776"/>
      <c r="Q349" s="816"/>
      <c r="R349" s="773" t="str">
        <f>IF(ISERROR($V349),"",OFFSET('Smelter Look-up'!$C$4,$V349-4,0)&amp;"")</f>
      </c>
      <c r="S349" s="772" t="str">
        <f t="shared" si="47"/>
      </c>
      <c r="T349" s="772" t="str">
        <f>IF(B349="","",IF(ISERROR(MATCH($J349,SorP!$B$1:$B$6226,0)),"",INDIRECT("'SorP'!$A$"&amp;MATCH($S349&amp;$J349,SorP!C:C,0))))</f>
      </c>
      <c r="U349" s="792"/>
      <c r="V349" s="817" t="e">
        <f>IF(C349="",NA(),IF(OR(C349="Smelter not listed",C349="Smelter not yet identified"),MATCH($B349&amp;$D349,'Smelter Look-up'!$J:$J,0),MATCH($B349&amp;$C349,'Smelter Look-up'!$J:$J,0)))</f>
        <v>#N/A</v>
      </c>
      <c r="X349" s="818">
        <f t="shared" si="48"/>
        <v>0</v>
      </c>
      <c r="AB349" s="819" t="str">
        <f t="shared" si="49"/>
      </c>
    </row>
    <row r="350" ht="20" s="818" customFormat="1">
      <c r="A350" s="772"/>
      <c r="B350" s="773" t="str">
        <f>IF(LEN(A350)=0,"",INDEX('Smelter Look-up'!$A:$A,MATCH($A350,'Smelter Look-up'!$E:$E,0)))</f>
      </c>
      <c r="C350" s="777" t="str">
        <f>IF(LEN(A350)=0,"",INDEX('Smelter Look-up'!$C:$C,MATCH($A350,'Smelter Look-up'!$E:$E,0)))</f>
      </c>
      <c r="D350" s="821"/>
      <c r="E350" s="773" t="str">
        <f>IF(ISERROR($V350),"",OFFSET('Smelter Look-up'!$D$4,$V350-4,0)&amp;"")</f>
      </c>
      <c r="F350" s="773" t="str">
        <f>IF(ISERROR($V350),"",OFFSET('Smelter Look-up'!$E$4,$V350-4,0))</f>
      </c>
      <c r="G350" s="773" t="str">
        <f>IF(C350=$X$4,IF(ISERROR($V350),"Enter smelter details","RMI"),IF(ISERROR($V350),"",OFFSET('Smelter Look-up'!$F$4,$V350-4,0)))</f>
      </c>
      <c r="H350" s="774" t="str">
        <f>IF(ISERROR($V350),"",OFFSET('Smelter Look-up'!$G$4,$V350-4,0))</f>
      </c>
      <c r="I350" s="775" t="str">
        <f>IF(ISERROR($V350),"",OFFSET('Smelter Look-up'!$H$4,$V350-4,0))</f>
      </c>
      <c r="J350" s="775" t="str">
        <f>IF(ISERROR($V350),"",OFFSET('Smelter Look-up'!$I$4,$V350-4,0))</f>
      </c>
      <c r="K350" s="815"/>
      <c r="L350" s="815"/>
      <c r="M350" s="815"/>
      <c r="N350" s="815"/>
      <c r="O350" s="815"/>
      <c r="P350" s="776"/>
      <c r="Q350" s="816"/>
      <c r="R350" s="773" t="str">
        <f>IF(ISERROR($V350),"",OFFSET('Smelter Look-up'!$C$4,$V350-4,0)&amp;"")</f>
      </c>
      <c r="S350" s="772" t="str">
        <f t="shared" si="47"/>
      </c>
      <c r="T350" s="772" t="str">
        <f>IF(B350="","",IF(ISERROR(MATCH($J350,SorP!$B$1:$B$6226,0)),"",INDIRECT("'SorP'!$A$"&amp;MATCH($S350&amp;$J350,SorP!C:C,0))))</f>
      </c>
      <c r="U350" s="792"/>
      <c r="V350" s="817" t="e">
        <f>IF(C350="",NA(),IF(OR(C350="Smelter not listed",C350="Smelter not yet identified"),MATCH($B350&amp;$D350,'Smelter Look-up'!$J:$J,0),MATCH($B350&amp;$C350,'Smelter Look-up'!$J:$J,0)))</f>
        <v>#N/A</v>
      </c>
      <c r="X350" s="818">
        <f t="shared" si="48"/>
        <v>0</v>
      </c>
      <c r="AB350" s="819" t="str">
        <f t="shared" si="49"/>
      </c>
    </row>
    <row r="351" ht="20" s="818" customFormat="1">
      <c r="A351" s="772"/>
      <c r="B351" s="773" t="str">
        <f>IF(LEN(A351)=0,"",INDEX('Smelter Look-up'!$A:$A,MATCH($A351,'Smelter Look-up'!$E:$E,0)))</f>
      </c>
      <c r="C351" s="777" t="str">
        <f>IF(LEN(A351)=0,"",INDEX('Smelter Look-up'!$C:$C,MATCH($A351,'Smelter Look-up'!$E:$E,0)))</f>
      </c>
      <c r="D351" s="821"/>
      <c r="E351" s="773" t="str">
        <f>IF(ISERROR($V351),"",OFFSET('Smelter Look-up'!$D$4,$V351-4,0)&amp;"")</f>
      </c>
      <c r="F351" s="773" t="str">
        <f>IF(ISERROR($V351),"",OFFSET('Smelter Look-up'!$E$4,$V351-4,0))</f>
      </c>
      <c r="G351" s="773" t="str">
        <f>IF(C351=$X$4,IF(ISERROR($V351),"Enter smelter details","RMI"),IF(ISERROR($V351),"",OFFSET('Smelter Look-up'!$F$4,$V351-4,0)))</f>
      </c>
      <c r="H351" s="774" t="str">
        <f>IF(ISERROR($V351),"",OFFSET('Smelter Look-up'!$G$4,$V351-4,0))</f>
      </c>
      <c r="I351" s="775" t="str">
        <f>IF(ISERROR($V351),"",OFFSET('Smelter Look-up'!$H$4,$V351-4,0))</f>
      </c>
      <c r="J351" s="775" t="str">
        <f>IF(ISERROR($V351),"",OFFSET('Smelter Look-up'!$I$4,$V351-4,0))</f>
      </c>
      <c r="K351" s="815"/>
      <c r="L351" s="815"/>
      <c r="M351" s="815"/>
      <c r="N351" s="815"/>
      <c r="O351" s="815"/>
      <c r="P351" s="776"/>
      <c r="Q351" s="816"/>
      <c r="R351" s="773" t="str">
        <f>IF(ISERROR($V351),"",OFFSET('Smelter Look-up'!$C$4,$V351-4,0)&amp;"")</f>
      </c>
      <c r="S351" s="772" t="str">
        <f t="shared" si="47"/>
      </c>
      <c r="T351" s="772" t="str">
        <f>IF(B351="","",IF(ISERROR(MATCH($J351,SorP!$B$1:$B$6226,0)),"",INDIRECT("'SorP'!$A$"&amp;MATCH($S351&amp;$J351,SorP!C:C,0))))</f>
      </c>
      <c r="U351" s="792"/>
      <c r="V351" s="817" t="e">
        <f>IF(C351="",NA(),IF(OR(C351="Smelter not listed",C351="Smelter not yet identified"),MATCH($B351&amp;$D351,'Smelter Look-up'!$J:$J,0),MATCH($B351&amp;$C351,'Smelter Look-up'!$J:$J,0)))</f>
        <v>#N/A</v>
      </c>
      <c r="X351" s="818">
        <f t="shared" si="48"/>
        <v>0</v>
      </c>
      <c r="AB351" s="819" t="str">
        <f t="shared" si="49"/>
      </c>
    </row>
    <row r="352" ht="20" s="818" customFormat="1">
      <c r="A352" s="772"/>
      <c r="B352" s="773" t="str">
        <f>IF(LEN(A352)=0,"",INDEX('Smelter Look-up'!$A:$A,MATCH($A352,'Smelter Look-up'!$E:$E,0)))</f>
      </c>
      <c r="C352" s="777" t="str">
        <f>IF(LEN(A352)=0,"",INDEX('Smelter Look-up'!$C:$C,MATCH($A352,'Smelter Look-up'!$E:$E,0)))</f>
      </c>
      <c r="D352" s="821"/>
      <c r="E352" s="773" t="str">
        <f>IF(ISERROR($V352),"",OFFSET('Smelter Look-up'!$D$4,$V352-4,0)&amp;"")</f>
      </c>
      <c r="F352" s="773" t="str">
        <f>IF(ISERROR($V352),"",OFFSET('Smelter Look-up'!$E$4,$V352-4,0))</f>
      </c>
      <c r="G352" s="773" t="str">
        <f>IF(C352=$X$4,IF(ISERROR($V352),"Enter smelter details","RMI"),IF(ISERROR($V352),"",OFFSET('Smelter Look-up'!$F$4,$V352-4,0)))</f>
      </c>
      <c r="H352" s="774" t="str">
        <f>IF(ISERROR($V352),"",OFFSET('Smelter Look-up'!$G$4,$V352-4,0))</f>
      </c>
      <c r="I352" s="775" t="str">
        <f>IF(ISERROR($V352),"",OFFSET('Smelter Look-up'!$H$4,$V352-4,0))</f>
      </c>
      <c r="J352" s="775" t="str">
        <f>IF(ISERROR($V352),"",OFFSET('Smelter Look-up'!$I$4,$V352-4,0))</f>
      </c>
      <c r="K352" s="815"/>
      <c r="L352" s="815"/>
      <c r="M352" s="815"/>
      <c r="N352" s="815"/>
      <c r="O352" s="815"/>
      <c r="P352" s="776"/>
      <c r="Q352" s="816"/>
      <c r="R352" s="773" t="str">
        <f>IF(ISERROR($V352),"",OFFSET('Smelter Look-up'!$C$4,$V352-4,0)&amp;"")</f>
      </c>
      <c r="S352" s="772" t="str">
        <f t="shared" si="47"/>
      </c>
      <c r="T352" s="772" t="str">
        <f>IF(B352="","",IF(ISERROR(MATCH($J352,SorP!$B$1:$B$6226,0)),"",INDIRECT("'SorP'!$A$"&amp;MATCH($S352&amp;$J352,SorP!C:C,0))))</f>
      </c>
      <c r="U352" s="792"/>
      <c r="V352" s="817" t="e">
        <f>IF(C352="",NA(),IF(OR(C352="Smelter not listed",C352="Smelter not yet identified"),MATCH($B352&amp;$D352,'Smelter Look-up'!$J:$J,0),MATCH($B352&amp;$C352,'Smelter Look-up'!$J:$J,0)))</f>
        <v>#N/A</v>
      </c>
      <c r="X352" s="818">
        <f t="shared" si="48"/>
        <v>0</v>
      </c>
      <c r="AB352" s="819" t="str">
        <f t="shared" si="49"/>
      </c>
    </row>
    <row r="353" ht="20" s="818" customFormat="1">
      <c r="A353" s="772"/>
      <c r="B353" s="773" t="str">
        <f>IF(LEN(A353)=0,"",INDEX('Smelter Look-up'!$A:$A,MATCH($A353,'Smelter Look-up'!$E:$E,0)))</f>
      </c>
      <c r="C353" s="777" t="str">
        <f>IF(LEN(A353)=0,"",INDEX('Smelter Look-up'!$C:$C,MATCH($A353,'Smelter Look-up'!$E:$E,0)))</f>
      </c>
      <c r="D353" s="821"/>
      <c r="E353" s="773" t="str">
        <f>IF(ISERROR($V353),"",OFFSET('Smelter Look-up'!$D$4,$V353-4,0)&amp;"")</f>
      </c>
      <c r="F353" s="773" t="str">
        <f>IF(ISERROR($V353),"",OFFSET('Smelter Look-up'!$E$4,$V353-4,0))</f>
      </c>
      <c r="G353" s="773" t="str">
        <f>IF(C353=$X$4,IF(ISERROR($V353),"Enter smelter details","RMI"),IF(ISERROR($V353),"",OFFSET('Smelter Look-up'!$F$4,$V353-4,0)))</f>
      </c>
      <c r="H353" s="774" t="str">
        <f>IF(ISERROR($V353),"",OFFSET('Smelter Look-up'!$G$4,$V353-4,0))</f>
      </c>
      <c r="I353" s="775" t="str">
        <f>IF(ISERROR($V353),"",OFFSET('Smelter Look-up'!$H$4,$V353-4,0))</f>
      </c>
      <c r="J353" s="775" t="str">
        <f>IF(ISERROR($V353),"",OFFSET('Smelter Look-up'!$I$4,$V353-4,0))</f>
      </c>
      <c r="K353" s="815"/>
      <c r="L353" s="815"/>
      <c r="M353" s="815"/>
      <c r="N353" s="815"/>
      <c r="O353" s="815"/>
      <c r="P353" s="776"/>
      <c r="Q353" s="816"/>
      <c r="R353" s="773" t="str">
        <f>IF(ISERROR($V353),"",OFFSET('Smelter Look-up'!$C$4,$V353-4,0)&amp;"")</f>
      </c>
      <c r="S353" s="772" t="str">
        <f t="shared" si="47"/>
      </c>
      <c r="T353" s="772" t="str">
        <f>IF(B353="","",IF(ISERROR(MATCH($J353,SorP!$B$1:$B$6226,0)),"",INDIRECT("'SorP'!$A$"&amp;MATCH($S353&amp;$J353,SorP!C:C,0))))</f>
      </c>
      <c r="U353" s="792"/>
      <c r="V353" s="817" t="e">
        <f>IF(C353="",NA(),IF(OR(C353="Smelter not listed",C353="Smelter not yet identified"),MATCH($B353&amp;$D353,'Smelter Look-up'!$J:$J,0),MATCH($B353&amp;$C353,'Smelter Look-up'!$J:$J,0)))</f>
        <v>#N/A</v>
      </c>
      <c r="X353" s="818">
        <f t="shared" si="48"/>
        <v>0</v>
      </c>
      <c r="AB353" s="819" t="str">
        <f t="shared" si="49"/>
      </c>
    </row>
    <row r="354" ht="20" s="818" customFormat="1">
      <c r="A354" s="772"/>
      <c r="B354" s="773" t="str">
        <f>IF(LEN(A354)=0,"",INDEX('Smelter Look-up'!$A:$A,MATCH($A354,'Smelter Look-up'!$E:$E,0)))</f>
      </c>
      <c r="C354" s="777" t="str">
        <f>IF(LEN(A354)=0,"",INDEX('Smelter Look-up'!$C:$C,MATCH($A354,'Smelter Look-up'!$E:$E,0)))</f>
      </c>
      <c r="D354" s="821"/>
      <c r="E354" s="773" t="str">
        <f>IF(ISERROR($V354),"",OFFSET('Smelter Look-up'!$D$4,$V354-4,0)&amp;"")</f>
      </c>
      <c r="F354" s="773" t="str">
        <f>IF(ISERROR($V354),"",OFFSET('Smelter Look-up'!$E$4,$V354-4,0))</f>
      </c>
      <c r="G354" s="773" t="str">
        <f>IF(C354=$X$4,IF(ISERROR($V354),"Enter smelter details","RMI"),IF(ISERROR($V354),"",OFFSET('Smelter Look-up'!$F$4,$V354-4,0)))</f>
      </c>
      <c r="H354" s="774" t="str">
        <f>IF(ISERROR($V354),"",OFFSET('Smelter Look-up'!$G$4,$V354-4,0))</f>
      </c>
      <c r="I354" s="775" t="str">
        <f>IF(ISERROR($V354),"",OFFSET('Smelter Look-up'!$H$4,$V354-4,0))</f>
      </c>
      <c r="J354" s="775" t="str">
        <f>IF(ISERROR($V354),"",OFFSET('Smelter Look-up'!$I$4,$V354-4,0))</f>
      </c>
      <c r="K354" s="815"/>
      <c r="L354" s="815"/>
      <c r="M354" s="815"/>
      <c r="N354" s="815"/>
      <c r="O354" s="815"/>
      <c r="P354" s="776"/>
      <c r="Q354" s="816"/>
      <c r="R354" s="773" t="str">
        <f>IF(ISERROR($V354),"",OFFSET('Smelter Look-up'!$C$4,$V354-4,0)&amp;"")</f>
      </c>
      <c r="S354" s="772" t="str">
        <f t="shared" si="47"/>
      </c>
      <c r="T354" s="772" t="str">
        <f>IF(B354="","",IF(ISERROR(MATCH($J354,SorP!$B$1:$B$6226,0)),"",INDIRECT("'SorP'!$A$"&amp;MATCH($S354&amp;$J354,SorP!C:C,0))))</f>
      </c>
      <c r="U354" s="792"/>
      <c r="V354" s="817" t="e">
        <f>IF(C354="",NA(),IF(OR(C354="Smelter not listed",C354="Smelter not yet identified"),MATCH($B354&amp;$D354,'Smelter Look-up'!$J:$J,0),MATCH($B354&amp;$C354,'Smelter Look-up'!$J:$J,0)))</f>
        <v>#N/A</v>
      </c>
      <c r="X354" s="818">
        <f t="shared" si="48"/>
        <v>0</v>
      </c>
      <c r="AB354" s="819" t="str">
        <f t="shared" si="49"/>
      </c>
    </row>
    <row r="355" ht="20" s="818" customFormat="1">
      <c r="A355" s="772"/>
      <c r="B355" s="773" t="str">
        <f>IF(LEN(A355)=0,"",INDEX('Smelter Look-up'!$A:$A,MATCH($A355,'Smelter Look-up'!$E:$E,0)))</f>
      </c>
      <c r="C355" s="777" t="str">
        <f>IF(LEN(A355)=0,"",INDEX('Smelter Look-up'!$C:$C,MATCH($A355,'Smelter Look-up'!$E:$E,0)))</f>
      </c>
      <c r="D355" s="821"/>
      <c r="E355" s="773" t="str">
        <f>IF(ISERROR($V355),"",OFFSET('Smelter Look-up'!$D$4,$V355-4,0)&amp;"")</f>
      </c>
      <c r="F355" s="773" t="str">
        <f>IF(ISERROR($V355),"",OFFSET('Smelter Look-up'!$E$4,$V355-4,0))</f>
      </c>
      <c r="G355" s="773" t="str">
        <f>IF(C355=$X$4,IF(ISERROR($V355),"Enter smelter details","RMI"),IF(ISERROR($V355),"",OFFSET('Smelter Look-up'!$F$4,$V355-4,0)))</f>
      </c>
      <c r="H355" s="774" t="str">
        <f>IF(ISERROR($V355),"",OFFSET('Smelter Look-up'!$G$4,$V355-4,0))</f>
      </c>
      <c r="I355" s="775" t="str">
        <f>IF(ISERROR($V355),"",OFFSET('Smelter Look-up'!$H$4,$V355-4,0))</f>
      </c>
      <c r="J355" s="775" t="str">
        <f>IF(ISERROR($V355),"",OFFSET('Smelter Look-up'!$I$4,$V355-4,0))</f>
      </c>
      <c r="K355" s="815"/>
      <c r="L355" s="815"/>
      <c r="M355" s="815"/>
      <c r="N355" s="815"/>
      <c r="O355" s="815"/>
      <c r="P355" s="776"/>
      <c r="Q355" s="816"/>
      <c r="R355" s="773" t="str">
        <f>IF(ISERROR($V355),"",OFFSET('Smelter Look-up'!$C$4,$V355-4,0)&amp;"")</f>
      </c>
      <c r="S355" s="772" t="str">
        <f t="shared" si="47"/>
      </c>
      <c r="T355" s="772" t="str">
        <f>IF(B355="","",IF(ISERROR(MATCH($J355,SorP!$B$1:$B$6226,0)),"",INDIRECT("'SorP'!$A$"&amp;MATCH($S355&amp;$J355,SorP!C:C,0))))</f>
      </c>
      <c r="U355" s="792"/>
      <c r="V355" s="817" t="e">
        <f>IF(C355="",NA(),IF(OR(C355="Smelter not listed",C355="Smelter not yet identified"),MATCH($B355&amp;$D355,'Smelter Look-up'!$J:$J,0),MATCH($B355&amp;$C355,'Smelter Look-up'!$J:$J,0)))</f>
        <v>#N/A</v>
      </c>
      <c r="X355" s="818">
        <f t="shared" si="48"/>
        <v>0</v>
      </c>
      <c r="AB355" s="819" t="str">
        <f t="shared" si="49"/>
      </c>
    </row>
    <row r="356" ht="20" s="818" customFormat="1">
      <c r="A356" s="772"/>
      <c r="B356" s="773" t="str">
        <f>IF(LEN(A356)=0,"",INDEX('Smelter Look-up'!$A:$A,MATCH($A356,'Smelter Look-up'!$E:$E,0)))</f>
      </c>
      <c r="C356" s="777" t="str">
        <f>IF(LEN(A356)=0,"",INDEX('Smelter Look-up'!$C:$C,MATCH($A356,'Smelter Look-up'!$E:$E,0)))</f>
      </c>
      <c r="D356" s="821"/>
      <c r="E356" s="773" t="str">
        <f>IF(ISERROR($V356),"",OFFSET('Smelter Look-up'!$D$4,$V356-4,0)&amp;"")</f>
      </c>
      <c r="F356" s="773" t="str">
        <f>IF(ISERROR($V356),"",OFFSET('Smelter Look-up'!$E$4,$V356-4,0))</f>
      </c>
      <c r="G356" s="773" t="str">
        <f>IF(C356=$X$4,IF(ISERROR($V356),"Enter smelter details","RMI"),IF(ISERROR($V356),"",OFFSET('Smelter Look-up'!$F$4,$V356-4,0)))</f>
      </c>
      <c r="H356" s="774" t="str">
        <f>IF(ISERROR($V356),"",OFFSET('Smelter Look-up'!$G$4,$V356-4,0))</f>
      </c>
      <c r="I356" s="775" t="str">
        <f>IF(ISERROR($V356),"",OFFSET('Smelter Look-up'!$H$4,$V356-4,0))</f>
      </c>
      <c r="J356" s="775" t="str">
        <f>IF(ISERROR($V356),"",OFFSET('Smelter Look-up'!$I$4,$V356-4,0))</f>
      </c>
      <c r="K356" s="815"/>
      <c r="L356" s="815"/>
      <c r="M356" s="815"/>
      <c r="N356" s="815"/>
      <c r="O356" s="815"/>
      <c r="P356" s="776"/>
      <c r="Q356" s="816"/>
      <c r="R356" s="773" t="str">
        <f>IF(ISERROR($V356),"",OFFSET('Smelter Look-up'!$C$4,$V356-4,0)&amp;"")</f>
      </c>
      <c r="S356" s="772" t="str">
        <f t="shared" si="47"/>
      </c>
      <c r="T356" s="772" t="str">
        <f>IF(B356="","",IF(ISERROR(MATCH($J356,SorP!$B$1:$B$6226,0)),"",INDIRECT("'SorP'!$A$"&amp;MATCH($S356&amp;$J356,SorP!C:C,0))))</f>
      </c>
      <c r="U356" s="792"/>
      <c r="V356" s="817" t="e">
        <f>IF(C356="",NA(),IF(OR(C356="Smelter not listed",C356="Smelter not yet identified"),MATCH($B356&amp;$D356,'Smelter Look-up'!$J:$J,0),MATCH($B356&amp;$C356,'Smelter Look-up'!$J:$J,0)))</f>
        <v>#N/A</v>
      </c>
      <c r="X356" s="818">
        <f t="shared" si="48"/>
        <v>0</v>
      </c>
      <c r="AB356" s="819" t="str">
        <f t="shared" si="49"/>
      </c>
    </row>
    <row r="357" ht="20" s="818" customFormat="1">
      <c r="A357" s="772"/>
      <c r="B357" s="773" t="str">
        <f>IF(LEN(A357)=0,"",INDEX('Smelter Look-up'!$A:$A,MATCH($A357,'Smelter Look-up'!$E:$E,0)))</f>
      </c>
      <c r="C357" s="777" t="str">
        <f>IF(LEN(A357)=0,"",INDEX('Smelter Look-up'!$C:$C,MATCH($A357,'Smelter Look-up'!$E:$E,0)))</f>
      </c>
      <c r="D357" s="821"/>
      <c r="E357" s="773" t="str">
        <f>IF(ISERROR($V357),"",OFFSET('Smelter Look-up'!$D$4,$V357-4,0)&amp;"")</f>
      </c>
      <c r="F357" s="773" t="str">
        <f>IF(ISERROR($V357),"",OFFSET('Smelter Look-up'!$E$4,$V357-4,0))</f>
      </c>
      <c r="G357" s="773" t="str">
        <f>IF(C357=$X$4,IF(ISERROR($V357),"Enter smelter details","RMI"),IF(ISERROR($V357),"",OFFSET('Smelter Look-up'!$F$4,$V357-4,0)))</f>
      </c>
      <c r="H357" s="774" t="str">
        <f>IF(ISERROR($V357),"",OFFSET('Smelter Look-up'!$G$4,$V357-4,0))</f>
      </c>
      <c r="I357" s="775" t="str">
        <f>IF(ISERROR($V357),"",OFFSET('Smelter Look-up'!$H$4,$V357-4,0))</f>
      </c>
      <c r="J357" s="775" t="str">
        <f>IF(ISERROR($V357),"",OFFSET('Smelter Look-up'!$I$4,$V357-4,0))</f>
      </c>
      <c r="K357" s="815"/>
      <c r="L357" s="815"/>
      <c r="M357" s="815"/>
      <c r="N357" s="815"/>
      <c r="O357" s="815"/>
      <c r="P357" s="776"/>
      <c r="Q357" s="816"/>
      <c r="R357" s="773" t="str">
        <f>IF(ISERROR($V357),"",OFFSET('Smelter Look-up'!$C$4,$V357-4,0)&amp;"")</f>
      </c>
      <c r="S357" s="772" t="str">
        <f t="shared" si="47"/>
      </c>
      <c r="T357" s="772" t="str">
        <f>IF(B357="","",IF(ISERROR(MATCH($J357,SorP!$B$1:$B$6226,0)),"",INDIRECT("'SorP'!$A$"&amp;MATCH($S357&amp;$J357,SorP!C:C,0))))</f>
      </c>
      <c r="U357" s="792"/>
      <c r="V357" s="817" t="e">
        <f>IF(C357="",NA(),IF(OR(C357="Smelter not listed",C357="Smelter not yet identified"),MATCH($B357&amp;$D357,'Smelter Look-up'!$J:$J,0),MATCH($B357&amp;$C357,'Smelter Look-up'!$J:$J,0)))</f>
        <v>#N/A</v>
      </c>
      <c r="X357" s="818">
        <f t="shared" si="48"/>
        <v>0</v>
      </c>
      <c r="AB357" s="819" t="str">
        <f t="shared" si="49"/>
      </c>
    </row>
    <row r="358" ht="20" s="818" customFormat="1">
      <c r="A358" s="772"/>
      <c r="B358" s="773" t="str">
        <f>IF(LEN(A358)=0,"",INDEX('Smelter Look-up'!$A:$A,MATCH($A358,'Smelter Look-up'!$E:$E,0)))</f>
      </c>
      <c r="C358" s="777" t="str">
        <f>IF(LEN(A358)=0,"",INDEX('Smelter Look-up'!$C:$C,MATCH($A358,'Smelter Look-up'!$E:$E,0)))</f>
      </c>
      <c r="D358" s="821"/>
      <c r="E358" s="773" t="str">
        <f>IF(ISERROR($V358),"",OFFSET('Smelter Look-up'!$D$4,$V358-4,0)&amp;"")</f>
      </c>
      <c r="F358" s="773" t="str">
        <f>IF(ISERROR($V358),"",OFFSET('Smelter Look-up'!$E$4,$V358-4,0))</f>
      </c>
      <c r="G358" s="773" t="str">
        <f>IF(C358=$X$4,IF(ISERROR($V358),"Enter smelter details","RMI"),IF(ISERROR($V358),"",OFFSET('Smelter Look-up'!$F$4,$V358-4,0)))</f>
      </c>
      <c r="H358" s="774" t="str">
        <f>IF(ISERROR($V358),"",OFFSET('Smelter Look-up'!$G$4,$V358-4,0))</f>
      </c>
      <c r="I358" s="775" t="str">
        <f>IF(ISERROR($V358),"",OFFSET('Smelter Look-up'!$H$4,$V358-4,0))</f>
      </c>
      <c r="J358" s="775" t="str">
        <f>IF(ISERROR($V358),"",OFFSET('Smelter Look-up'!$I$4,$V358-4,0))</f>
      </c>
      <c r="K358" s="815"/>
      <c r="L358" s="815"/>
      <c r="M358" s="815"/>
      <c r="N358" s="815"/>
      <c r="O358" s="815"/>
      <c r="P358" s="776"/>
      <c r="Q358" s="816"/>
      <c r="R358" s="773" t="str">
        <f>IF(ISERROR($V358),"",OFFSET('Smelter Look-up'!$C$4,$V358-4,0)&amp;"")</f>
      </c>
      <c r="S358" s="772" t="str">
        <f ref="S358:S388" t="shared" si="50">IF(B358="","",IF(ISERROR(MATCH($E358,CL,0)),"Unknown",INDIRECT("'C'!$A$"&amp;MATCH($E358,CL,0)+1)))</f>
      </c>
      <c r="T358" s="772" t="str">
        <f>IF(B358="","",IF(ISERROR(MATCH($J358,SorP!$B$1:$B$6226,0)),"",INDIRECT("'SorP'!$A$"&amp;MATCH($S358&amp;$J358,SorP!C:C,0))))</f>
      </c>
      <c r="U358" s="792"/>
      <c r="V358" s="817" t="e">
        <f>IF(C358="",NA(),IF(OR(C358="Smelter not listed",C358="Smelter not yet identified"),MATCH($B358&amp;$D358,'Smelter Look-up'!$J:$J,0),MATCH($B358&amp;$C358,'Smelter Look-up'!$J:$J,0)))</f>
        <v>#N/A</v>
      </c>
      <c r="X358" s="818">
        <f ref="X358:X388" t="shared" si="51">IF(AND(C358="Smelter not listed",OR(LEN(D358)=0,LEN(E358)=0)),1,0)</f>
        <v>0</v>
      </c>
      <c r="AB358" s="819" t="str">
        <f ref="AB358:AB388" t="shared" si="52">B358&amp;C358</f>
      </c>
    </row>
    <row r="359" ht="20" s="818" customFormat="1">
      <c r="A359" s="772"/>
      <c r="B359" s="773" t="str">
        <f>IF(LEN(A359)=0,"",INDEX('Smelter Look-up'!$A:$A,MATCH($A359,'Smelter Look-up'!$E:$E,0)))</f>
      </c>
      <c r="C359" s="777" t="str">
        <f>IF(LEN(A359)=0,"",INDEX('Smelter Look-up'!$C:$C,MATCH($A359,'Smelter Look-up'!$E:$E,0)))</f>
      </c>
      <c r="D359" s="821"/>
      <c r="E359" s="773" t="str">
        <f>IF(ISERROR($V359),"",OFFSET('Smelter Look-up'!$D$4,$V359-4,0)&amp;"")</f>
      </c>
      <c r="F359" s="773" t="str">
        <f>IF(ISERROR($V359),"",OFFSET('Smelter Look-up'!$E$4,$V359-4,0))</f>
      </c>
      <c r="G359" s="773" t="str">
        <f>IF(C359=$X$4,IF(ISERROR($V359),"Enter smelter details","RMI"),IF(ISERROR($V359),"",OFFSET('Smelter Look-up'!$F$4,$V359-4,0)))</f>
      </c>
      <c r="H359" s="774" t="str">
        <f>IF(ISERROR($V359),"",OFFSET('Smelter Look-up'!$G$4,$V359-4,0))</f>
      </c>
      <c r="I359" s="775" t="str">
        <f>IF(ISERROR($V359),"",OFFSET('Smelter Look-up'!$H$4,$V359-4,0))</f>
      </c>
      <c r="J359" s="775" t="str">
        <f>IF(ISERROR($V359),"",OFFSET('Smelter Look-up'!$I$4,$V359-4,0))</f>
      </c>
      <c r="K359" s="815"/>
      <c r="L359" s="815"/>
      <c r="M359" s="815"/>
      <c r="N359" s="815"/>
      <c r="O359" s="815"/>
      <c r="P359" s="776"/>
      <c r="Q359" s="816"/>
      <c r="R359" s="773" t="str">
        <f>IF(ISERROR($V359),"",OFFSET('Smelter Look-up'!$C$4,$V359-4,0)&amp;"")</f>
      </c>
      <c r="S359" s="772" t="str">
        <f t="shared" si="50"/>
      </c>
      <c r="T359" s="772" t="str">
        <f>IF(B359="","",IF(ISERROR(MATCH($J359,SorP!$B$1:$B$6226,0)),"",INDIRECT("'SorP'!$A$"&amp;MATCH($S359&amp;$J359,SorP!C:C,0))))</f>
      </c>
      <c r="U359" s="792"/>
      <c r="V359" s="817" t="e">
        <f>IF(C359="",NA(),IF(OR(C359="Smelter not listed",C359="Smelter not yet identified"),MATCH($B359&amp;$D359,'Smelter Look-up'!$J:$J,0),MATCH($B359&amp;$C359,'Smelter Look-up'!$J:$J,0)))</f>
        <v>#N/A</v>
      </c>
      <c r="X359" s="818">
        <f t="shared" si="51"/>
        <v>0</v>
      </c>
      <c r="AB359" s="819" t="str">
        <f t="shared" si="52"/>
      </c>
    </row>
    <row r="360" ht="20" s="818" customFormat="1">
      <c r="A360" s="772"/>
      <c r="B360" s="773" t="str">
        <f>IF(LEN(A360)=0,"",INDEX('Smelter Look-up'!$A:$A,MATCH($A360,'Smelter Look-up'!$E:$E,0)))</f>
      </c>
      <c r="C360" s="777" t="str">
        <f>IF(LEN(A360)=0,"",INDEX('Smelter Look-up'!$C:$C,MATCH($A360,'Smelter Look-up'!$E:$E,0)))</f>
      </c>
      <c r="D360" s="821"/>
      <c r="E360" s="773" t="str">
        <f>IF(ISERROR($V360),"",OFFSET('Smelter Look-up'!$D$4,$V360-4,0)&amp;"")</f>
      </c>
      <c r="F360" s="773" t="str">
        <f>IF(ISERROR($V360),"",OFFSET('Smelter Look-up'!$E$4,$V360-4,0))</f>
      </c>
      <c r="G360" s="773" t="str">
        <f>IF(C360=$X$4,IF(ISERROR($V360),"Enter smelter details","RMI"),IF(ISERROR($V360),"",OFFSET('Smelter Look-up'!$F$4,$V360-4,0)))</f>
      </c>
      <c r="H360" s="774" t="str">
        <f>IF(ISERROR($V360),"",OFFSET('Smelter Look-up'!$G$4,$V360-4,0))</f>
      </c>
      <c r="I360" s="775" t="str">
        <f>IF(ISERROR($V360),"",OFFSET('Smelter Look-up'!$H$4,$V360-4,0))</f>
      </c>
      <c r="J360" s="775" t="str">
        <f>IF(ISERROR($V360),"",OFFSET('Smelter Look-up'!$I$4,$V360-4,0))</f>
      </c>
      <c r="K360" s="815"/>
      <c r="L360" s="815"/>
      <c r="M360" s="815"/>
      <c r="N360" s="815"/>
      <c r="O360" s="815"/>
      <c r="P360" s="776"/>
      <c r="Q360" s="816"/>
      <c r="R360" s="773" t="str">
        <f>IF(ISERROR($V360),"",OFFSET('Smelter Look-up'!$C$4,$V360-4,0)&amp;"")</f>
      </c>
      <c r="S360" s="772" t="str">
        <f t="shared" si="50"/>
      </c>
      <c r="T360" s="772" t="str">
        <f>IF(B360="","",IF(ISERROR(MATCH($J360,SorP!$B$1:$B$6226,0)),"",INDIRECT("'SorP'!$A$"&amp;MATCH($S360&amp;$J360,SorP!C:C,0))))</f>
      </c>
      <c r="U360" s="792"/>
      <c r="V360" s="817" t="e">
        <f>IF(C360="",NA(),IF(OR(C360="Smelter not listed",C360="Smelter not yet identified"),MATCH($B360&amp;$D360,'Smelter Look-up'!$J:$J,0),MATCH($B360&amp;$C360,'Smelter Look-up'!$J:$J,0)))</f>
        <v>#N/A</v>
      </c>
      <c r="X360" s="818">
        <f t="shared" si="51"/>
        <v>0</v>
      </c>
      <c r="AB360" s="819" t="str">
        <f t="shared" si="52"/>
      </c>
    </row>
    <row r="361" ht="20" s="818" customFormat="1">
      <c r="A361" s="772"/>
      <c r="B361" s="773" t="str">
        <f>IF(LEN(A361)=0,"",INDEX('Smelter Look-up'!$A:$A,MATCH($A361,'Smelter Look-up'!$E:$E,0)))</f>
      </c>
      <c r="C361" s="777" t="str">
        <f>IF(LEN(A361)=0,"",INDEX('Smelter Look-up'!$C:$C,MATCH($A361,'Smelter Look-up'!$E:$E,0)))</f>
      </c>
      <c r="D361" s="821"/>
      <c r="E361" s="773" t="str">
        <f>IF(ISERROR($V361),"",OFFSET('Smelter Look-up'!$D$4,$V361-4,0)&amp;"")</f>
      </c>
      <c r="F361" s="773" t="str">
        <f>IF(ISERROR($V361),"",OFFSET('Smelter Look-up'!$E$4,$V361-4,0))</f>
      </c>
      <c r="G361" s="773" t="str">
        <f>IF(C361=$X$4,IF(ISERROR($V361),"Enter smelter details","RMI"),IF(ISERROR($V361),"",OFFSET('Smelter Look-up'!$F$4,$V361-4,0)))</f>
      </c>
      <c r="H361" s="774" t="str">
        <f>IF(ISERROR($V361),"",OFFSET('Smelter Look-up'!$G$4,$V361-4,0))</f>
      </c>
      <c r="I361" s="775" t="str">
        <f>IF(ISERROR($V361),"",OFFSET('Smelter Look-up'!$H$4,$V361-4,0))</f>
      </c>
      <c r="J361" s="775" t="str">
        <f>IF(ISERROR($V361),"",OFFSET('Smelter Look-up'!$I$4,$V361-4,0))</f>
      </c>
      <c r="K361" s="815"/>
      <c r="L361" s="815"/>
      <c r="M361" s="815"/>
      <c r="N361" s="815"/>
      <c r="O361" s="815"/>
      <c r="P361" s="776"/>
      <c r="Q361" s="816"/>
      <c r="R361" s="773" t="str">
        <f>IF(ISERROR($V361),"",OFFSET('Smelter Look-up'!$C$4,$V361-4,0)&amp;"")</f>
      </c>
      <c r="S361" s="772" t="str">
        <f t="shared" si="50"/>
      </c>
      <c r="T361" s="772" t="str">
        <f>IF(B361="","",IF(ISERROR(MATCH($J361,SorP!$B$1:$B$6226,0)),"",INDIRECT("'SorP'!$A$"&amp;MATCH($S361&amp;$J361,SorP!C:C,0))))</f>
      </c>
      <c r="U361" s="792"/>
      <c r="V361" s="817" t="e">
        <f>IF(C361="",NA(),IF(OR(C361="Smelter not listed",C361="Smelter not yet identified"),MATCH($B361&amp;$D361,'Smelter Look-up'!$J:$J,0),MATCH($B361&amp;$C361,'Smelter Look-up'!$J:$J,0)))</f>
        <v>#N/A</v>
      </c>
      <c r="X361" s="818">
        <f t="shared" si="51"/>
        <v>0</v>
      </c>
      <c r="AB361" s="819" t="str">
        <f t="shared" si="52"/>
      </c>
    </row>
    <row r="362" ht="20" s="818" customFormat="1">
      <c r="A362" s="772"/>
      <c r="B362" s="773" t="str">
        <f>IF(LEN(A362)=0,"",INDEX('Smelter Look-up'!$A:$A,MATCH($A362,'Smelter Look-up'!$E:$E,0)))</f>
      </c>
      <c r="C362" s="777" t="str">
        <f>IF(LEN(A362)=0,"",INDEX('Smelter Look-up'!$C:$C,MATCH($A362,'Smelter Look-up'!$E:$E,0)))</f>
      </c>
      <c r="D362" s="821"/>
      <c r="E362" s="773" t="str">
        <f>IF(ISERROR($V362),"",OFFSET('Smelter Look-up'!$D$4,$V362-4,0)&amp;"")</f>
      </c>
      <c r="F362" s="773" t="str">
        <f>IF(ISERROR($V362),"",OFFSET('Smelter Look-up'!$E$4,$V362-4,0))</f>
      </c>
      <c r="G362" s="773" t="str">
        <f>IF(C362=$X$4,IF(ISERROR($V362),"Enter smelter details","RMI"),IF(ISERROR($V362),"",OFFSET('Smelter Look-up'!$F$4,$V362-4,0)))</f>
      </c>
      <c r="H362" s="774" t="str">
        <f>IF(ISERROR($V362),"",OFFSET('Smelter Look-up'!$G$4,$V362-4,0))</f>
      </c>
      <c r="I362" s="775" t="str">
        <f>IF(ISERROR($V362),"",OFFSET('Smelter Look-up'!$H$4,$V362-4,0))</f>
      </c>
      <c r="J362" s="775" t="str">
        <f>IF(ISERROR($V362),"",OFFSET('Smelter Look-up'!$I$4,$V362-4,0))</f>
      </c>
      <c r="K362" s="815"/>
      <c r="L362" s="815"/>
      <c r="M362" s="815"/>
      <c r="N362" s="815"/>
      <c r="O362" s="815"/>
      <c r="P362" s="776"/>
      <c r="Q362" s="816"/>
      <c r="R362" s="773" t="str">
        <f>IF(ISERROR($V362),"",OFFSET('Smelter Look-up'!$C$4,$V362-4,0)&amp;"")</f>
      </c>
      <c r="S362" s="772" t="str">
        <f t="shared" si="50"/>
      </c>
      <c r="T362" s="772" t="str">
        <f>IF(B362="","",IF(ISERROR(MATCH($J362,SorP!$B$1:$B$6226,0)),"",INDIRECT("'SorP'!$A$"&amp;MATCH($S362&amp;$J362,SorP!C:C,0))))</f>
      </c>
      <c r="U362" s="792"/>
      <c r="V362" s="817" t="e">
        <f>IF(C362="",NA(),IF(OR(C362="Smelter not listed",C362="Smelter not yet identified"),MATCH($B362&amp;$D362,'Smelter Look-up'!$J:$J,0),MATCH($B362&amp;$C362,'Smelter Look-up'!$J:$J,0)))</f>
        <v>#N/A</v>
      </c>
      <c r="X362" s="818">
        <f t="shared" si="51"/>
        <v>0</v>
      </c>
      <c r="AB362" s="819" t="str">
        <f t="shared" si="52"/>
      </c>
    </row>
    <row r="363" ht="20"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0"/>
      </c>
      <c r="T363" s="772" t="str">
        <f>IF(B363="","",IF(ISERROR(MATCH($J363,SorP!$B$1:$B$6226,0)),"",INDIRECT("'SorP'!$A$"&amp;MATCH($S363&amp;$J363,SorP!C:C,0))))</f>
      </c>
      <c r="U363" s="792"/>
      <c r="V363" s="817" t="e">
        <f>IF(C363="",NA(),IF(OR(C363="Smelter not listed",C363="Smelter not yet identified"),MATCH($B363&amp;$D363,'Smelter Look-up'!$J:$J,0),MATCH($B363&amp;$C363,'Smelter Look-up'!$J:$J,0)))</f>
        <v>#N/A</v>
      </c>
      <c r="X363" s="818">
        <f t="shared" si="51"/>
        <v>0</v>
      </c>
      <c r="AB363" s="819" t="str">
        <f t="shared" si="52"/>
      </c>
    </row>
    <row r="364" ht="20"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0"/>
      </c>
      <c r="T364" s="772" t="str">
        <f>IF(B364="","",IF(ISERROR(MATCH($J364,SorP!$B$1:$B$6226,0)),"",INDIRECT("'SorP'!$A$"&amp;MATCH($S364&amp;$J364,SorP!C:C,0))))</f>
      </c>
      <c r="U364" s="792"/>
      <c r="V364" s="817" t="e">
        <f>IF(C364="",NA(),IF(OR(C364="Smelter not listed",C364="Smelter not yet identified"),MATCH($B364&amp;$D364,'Smelter Look-up'!$J:$J,0),MATCH($B364&amp;$C364,'Smelter Look-up'!$J:$J,0)))</f>
        <v>#N/A</v>
      </c>
      <c r="X364" s="818">
        <f t="shared" si="51"/>
        <v>0</v>
      </c>
      <c r="AB364" s="819" t="str">
        <f t="shared" si="52"/>
      </c>
    </row>
    <row r="365" ht="20"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0"/>
      </c>
      <c r="T365" s="772" t="str">
        <f>IF(B365="","",IF(ISERROR(MATCH($J365,SorP!$B$1:$B$6226,0)),"",INDIRECT("'SorP'!$A$"&amp;MATCH($S365&amp;$J365,SorP!C:C,0))))</f>
      </c>
      <c r="U365" s="792"/>
      <c r="V365" s="817" t="e">
        <f>IF(C365="",NA(),IF(OR(C365="Smelter not listed",C365="Smelter not yet identified"),MATCH($B365&amp;$D365,'Smelter Look-up'!$J:$J,0),MATCH($B365&amp;$C365,'Smelter Look-up'!$J:$J,0)))</f>
        <v>#N/A</v>
      </c>
      <c r="X365" s="818">
        <f t="shared" si="51"/>
        <v>0</v>
      </c>
      <c r="AB365" s="819" t="str">
        <f t="shared" si="52"/>
      </c>
    </row>
    <row r="366" ht="20"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0"/>
      </c>
      <c r="T366" s="772" t="str">
        <f>IF(B366="","",IF(ISERROR(MATCH($J366,SorP!$B$1:$B$6226,0)),"",INDIRECT("'SorP'!$A$"&amp;MATCH($S366&amp;$J366,SorP!C:C,0))))</f>
      </c>
      <c r="U366" s="792"/>
      <c r="V366" s="817" t="e">
        <f>IF(C366="",NA(),IF(OR(C366="Smelter not listed",C366="Smelter not yet identified"),MATCH($B366&amp;$D366,'Smelter Look-up'!$J:$J,0),MATCH($B366&amp;$C366,'Smelter Look-up'!$J:$J,0)))</f>
        <v>#N/A</v>
      </c>
      <c r="X366" s="818">
        <f t="shared" si="51"/>
        <v>0</v>
      </c>
      <c r="AB366" s="819" t="str">
        <f t="shared" si="52"/>
      </c>
    </row>
    <row r="367" ht="20"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0"/>
      </c>
      <c r="T367" s="772" t="str">
        <f>IF(B367="","",IF(ISERROR(MATCH($J367,SorP!$B$1:$B$6226,0)),"",INDIRECT("'SorP'!$A$"&amp;MATCH($S367&amp;$J367,SorP!C:C,0))))</f>
      </c>
      <c r="U367" s="792"/>
      <c r="V367" s="817" t="e">
        <f>IF(C367="",NA(),IF(OR(C367="Smelter not listed",C367="Smelter not yet identified"),MATCH($B367&amp;$D367,'Smelter Look-up'!$J:$J,0),MATCH($B367&amp;$C367,'Smelter Look-up'!$J:$J,0)))</f>
        <v>#N/A</v>
      </c>
      <c r="X367" s="818">
        <f t="shared" si="51"/>
        <v>0</v>
      </c>
      <c r="AB367" s="819" t="str">
        <f t="shared" si="52"/>
      </c>
    </row>
    <row r="368" ht="20"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0"/>
      </c>
      <c r="T368" s="772" t="str">
        <f>IF(B368="","",IF(ISERROR(MATCH($J368,SorP!$B$1:$B$6226,0)),"",INDIRECT("'SorP'!$A$"&amp;MATCH($S368&amp;$J368,SorP!C:C,0))))</f>
      </c>
      <c r="U368" s="792"/>
      <c r="V368" s="817" t="e">
        <f>IF(C368="",NA(),IF(OR(C368="Smelter not listed",C368="Smelter not yet identified"),MATCH($B368&amp;$D368,'Smelter Look-up'!$J:$J,0),MATCH($B368&amp;$C368,'Smelter Look-up'!$J:$J,0)))</f>
        <v>#N/A</v>
      </c>
      <c r="X368" s="818">
        <f t="shared" si="51"/>
        <v>0</v>
      </c>
      <c r="AB368" s="819" t="str">
        <f t="shared" si="52"/>
      </c>
    </row>
    <row r="369" ht="20"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0"/>
      </c>
      <c r="T369" s="772" t="str">
        <f>IF(B369="","",IF(ISERROR(MATCH($J369,SorP!$B$1:$B$6226,0)),"",INDIRECT("'SorP'!$A$"&amp;MATCH($S369&amp;$J369,SorP!C:C,0))))</f>
      </c>
      <c r="U369" s="792"/>
      <c r="V369" s="817" t="e">
        <f>IF(C369="",NA(),IF(OR(C369="Smelter not listed",C369="Smelter not yet identified"),MATCH($B369&amp;$D369,'Smelter Look-up'!$J:$J,0),MATCH($B369&amp;$C369,'Smelter Look-up'!$J:$J,0)))</f>
        <v>#N/A</v>
      </c>
      <c r="X369" s="818">
        <f t="shared" si="51"/>
        <v>0</v>
      </c>
      <c r="AB369" s="819" t="str">
        <f t="shared" si="52"/>
      </c>
    </row>
    <row r="370" ht="20"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0"/>
      </c>
      <c r="T370" s="772" t="str">
        <f>IF(B370="","",IF(ISERROR(MATCH($J370,SorP!$B$1:$B$6226,0)),"",INDIRECT("'SorP'!$A$"&amp;MATCH($S370&amp;$J370,SorP!C:C,0))))</f>
      </c>
      <c r="U370" s="792"/>
      <c r="V370" s="817" t="e">
        <f>IF(C370="",NA(),IF(OR(C370="Smelter not listed",C370="Smelter not yet identified"),MATCH($B370&amp;$D370,'Smelter Look-up'!$J:$J,0),MATCH($B370&amp;$C370,'Smelter Look-up'!$J:$J,0)))</f>
        <v>#N/A</v>
      </c>
      <c r="X370" s="818">
        <f t="shared" si="51"/>
        <v>0</v>
      </c>
      <c r="AB370" s="819" t="str">
        <f t="shared" si="52"/>
      </c>
    </row>
    <row r="371" ht="20"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0"/>
      </c>
      <c r="T371" s="772" t="str">
        <f>IF(B371="","",IF(ISERROR(MATCH($J371,SorP!$B$1:$B$6226,0)),"",INDIRECT("'SorP'!$A$"&amp;MATCH($S371&amp;$J371,SorP!C:C,0))))</f>
      </c>
      <c r="U371" s="792"/>
      <c r="V371" s="817" t="e">
        <f>IF(C371="",NA(),IF(OR(C371="Smelter not listed",C371="Smelter not yet identified"),MATCH($B371&amp;$D371,'Smelter Look-up'!$J:$J,0),MATCH($B371&amp;$C371,'Smelter Look-up'!$J:$J,0)))</f>
        <v>#N/A</v>
      </c>
      <c r="X371" s="818">
        <f t="shared" si="51"/>
        <v>0</v>
      </c>
      <c r="AB371" s="819" t="str">
        <f t="shared" si="52"/>
      </c>
    </row>
    <row r="372" ht="20"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0"/>
      </c>
      <c r="T372" s="772" t="str">
        <f>IF(B372="","",IF(ISERROR(MATCH($J372,SorP!$B$1:$B$6226,0)),"",INDIRECT("'SorP'!$A$"&amp;MATCH($S372&amp;$J372,SorP!C:C,0))))</f>
      </c>
      <c r="U372" s="792"/>
      <c r="V372" s="817" t="e">
        <f>IF(C372="",NA(),IF(OR(C372="Smelter not listed",C372="Smelter not yet identified"),MATCH($B372&amp;$D372,'Smelter Look-up'!$J:$J,0),MATCH($B372&amp;$C372,'Smelter Look-up'!$J:$J,0)))</f>
        <v>#N/A</v>
      </c>
      <c r="X372" s="818">
        <f t="shared" si="51"/>
        <v>0</v>
      </c>
      <c r="AB372" s="819" t="str">
        <f t="shared" si="52"/>
      </c>
    </row>
    <row r="373" ht="20"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0"/>
      </c>
      <c r="T373" s="772" t="str">
        <f>IF(B373="","",IF(ISERROR(MATCH($J373,SorP!$B$1:$B$6226,0)),"",INDIRECT("'SorP'!$A$"&amp;MATCH($S373&amp;$J373,SorP!C:C,0))))</f>
      </c>
      <c r="U373" s="792"/>
      <c r="V373" s="817" t="e">
        <f>IF(C373="",NA(),IF(OR(C373="Smelter not listed",C373="Smelter not yet identified"),MATCH($B373&amp;$D373,'Smelter Look-up'!$J:$J,0),MATCH($B373&amp;$C373,'Smelter Look-up'!$J:$J,0)))</f>
        <v>#N/A</v>
      </c>
      <c r="X373" s="818">
        <f t="shared" si="51"/>
        <v>0</v>
      </c>
      <c r="AB373" s="819" t="str">
        <f t="shared" si="52"/>
      </c>
    </row>
    <row r="374" ht="20"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0"/>
      </c>
      <c r="T374" s="772" t="str">
        <f>IF(B374="","",IF(ISERROR(MATCH($J374,SorP!$B$1:$B$6226,0)),"",INDIRECT("'SorP'!$A$"&amp;MATCH($S374&amp;$J374,SorP!C:C,0))))</f>
      </c>
      <c r="U374" s="792"/>
      <c r="V374" s="817" t="e">
        <f>IF(C374="",NA(),IF(OR(C374="Smelter not listed",C374="Smelter not yet identified"),MATCH($B374&amp;$D374,'Smelter Look-up'!$J:$J,0),MATCH($B374&amp;$C374,'Smelter Look-up'!$J:$J,0)))</f>
        <v>#N/A</v>
      </c>
      <c r="X374" s="818">
        <f t="shared" si="51"/>
        <v>0</v>
      </c>
      <c r="AB374" s="819" t="str">
        <f t="shared" si="52"/>
      </c>
    </row>
    <row r="375" ht="20"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0"/>
      </c>
      <c r="T375" s="772" t="str">
        <f>IF(B375="","",IF(ISERROR(MATCH($J375,SorP!$B$1:$B$6226,0)),"",INDIRECT("'SorP'!$A$"&amp;MATCH($S375&amp;$J375,SorP!C:C,0))))</f>
      </c>
      <c r="U375" s="792"/>
      <c r="V375" s="817" t="e">
        <f>IF(C375="",NA(),IF(OR(C375="Smelter not listed",C375="Smelter not yet identified"),MATCH($B375&amp;$D375,'Smelter Look-up'!$J:$J,0),MATCH($B375&amp;$C375,'Smelter Look-up'!$J:$J,0)))</f>
        <v>#N/A</v>
      </c>
      <c r="X375" s="818">
        <f t="shared" si="51"/>
        <v>0</v>
      </c>
      <c r="AB375" s="819" t="str">
        <f t="shared" si="52"/>
      </c>
    </row>
    <row r="376" ht="20"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0"/>
      </c>
      <c r="T376" s="772" t="str">
        <f>IF(B376="","",IF(ISERROR(MATCH($J376,SorP!$B$1:$B$6226,0)),"",INDIRECT("'SorP'!$A$"&amp;MATCH($S376&amp;$J376,SorP!C:C,0))))</f>
      </c>
      <c r="U376" s="792"/>
      <c r="V376" s="817" t="e">
        <f>IF(C376="",NA(),IF(OR(C376="Smelter not listed",C376="Smelter not yet identified"),MATCH($B376&amp;$D376,'Smelter Look-up'!$J:$J,0),MATCH($B376&amp;$C376,'Smelter Look-up'!$J:$J,0)))</f>
        <v>#N/A</v>
      </c>
      <c r="X376" s="818">
        <f t="shared" si="51"/>
        <v>0</v>
      </c>
      <c r="AB376" s="819" t="str">
        <f t="shared" si="52"/>
      </c>
    </row>
    <row r="377" ht="20"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0"/>
      </c>
      <c r="T377" s="772" t="str">
        <f>IF(B377="","",IF(ISERROR(MATCH($J377,SorP!$B$1:$B$6226,0)),"",INDIRECT("'SorP'!$A$"&amp;MATCH($S377&amp;$J377,SorP!C:C,0))))</f>
      </c>
      <c r="U377" s="792"/>
      <c r="V377" s="817" t="e">
        <f>IF(C377="",NA(),IF(OR(C377="Smelter not listed",C377="Smelter not yet identified"),MATCH($B377&amp;$D377,'Smelter Look-up'!$J:$J,0),MATCH($B377&amp;$C377,'Smelter Look-up'!$J:$J,0)))</f>
        <v>#N/A</v>
      </c>
      <c r="X377" s="818">
        <f t="shared" si="51"/>
        <v>0</v>
      </c>
      <c r="AB377" s="819" t="str">
        <f t="shared" si="52"/>
      </c>
    </row>
    <row r="378" ht="20"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0"/>
      </c>
      <c r="T378" s="772" t="str">
        <f>IF(B378="","",IF(ISERROR(MATCH($J378,SorP!$B$1:$B$6226,0)),"",INDIRECT("'SorP'!$A$"&amp;MATCH($S378&amp;$J378,SorP!C:C,0))))</f>
      </c>
      <c r="U378" s="792"/>
      <c r="V378" s="817" t="e">
        <f>IF(C378="",NA(),IF(OR(C378="Smelter not listed",C378="Smelter not yet identified"),MATCH($B378&amp;$D378,'Smelter Look-up'!$J:$J,0),MATCH($B378&amp;$C378,'Smelter Look-up'!$J:$J,0)))</f>
        <v>#N/A</v>
      </c>
      <c r="X378" s="818">
        <f t="shared" si="51"/>
        <v>0</v>
      </c>
      <c r="AB378" s="819" t="str">
        <f t="shared" si="52"/>
      </c>
    </row>
    <row r="379" ht="20"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0"/>
      </c>
      <c r="T379" s="772" t="str">
        <f>IF(B379="","",IF(ISERROR(MATCH($J379,SorP!$B$1:$B$6226,0)),"",INDIRECT("'SorP'!$A$"&amp;MATCH($S379&amp;$J379,SorP!C:C,0))))</f>
      </c>
      <c r="U379" s="792"/>
      <c r="V379" s="817" t="e">
        <f>IF(C379="",NA(),IF(OR(C379="Smelter not listed",C379="Smelter not yet identified"),MATCH($B379&amp;$D379,'Smelter Look-up'!$J:$J,0),MATCH($B379&amp;$C379,'Smelter Look-up'!$J:$J,0)))</f>
        <v>#N/A</v>
      </c>
      <c r="X379" s="818">
        <f t="shared" si="51"/>
        <v>0</v>
      </c>
      <c r="AB379" s="819" t="str">
        <f t="shared" si="52"/>
      </c>
    </row>
    <row r="380" ht="20"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0"/>
      </c>
      <c r="T380" s="772" t="str">
        <f>IF(B380="","",IF(ISERROR(MATCH($J380,SorP!$B$1:$B$6226,0)),"",INDIRECT("'SorP'!$A$"&amp;MATCH($S380&amp;$J380,SorP!C:C,0))))</f>
      </c>
      <c r="U380" s="792"/>
      <c r="V380" s="817" t="e">
        <f>IF(C380="",NA(),IF(OR(C380="Smelter not listed",C380="Smelter not yet identified"),MATCH($B380&amp;$D380,'Smelter Look-up'!$J:$J,0),MATCH($B380&amp;$C380,'Smelter Look-up'!$J:$J,0)))</f>
        <v>#N/A</v>
      </c>
      <c r="X380" s="818">
        <f t="shared" si="51"/>
        <v>0</v>
      </c>
      <c r="AB380" s="819" t="str">
        <f t="shared" si="52"/>
      </c>
    </row>
    <row r="381" ht="20"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0"/>
      </c>
      <c r="T381" s="772" t="str">
        <f>IF(B381="","",IF(ISERROR(MATCH($J381,SorP!$B$1:$B$6226,0)),"",INDIRECT("'SorP'!$A$"&amp;MATCH($S381&amp;$J381,SorP!C:C,0))))</f>
      </c>
      <c r="U381" s="792"/>
      <c r="V381" s="817" t="e">
        <f>IF(C381="",NA(),IF(OR(C381="Smelter not listed",C381="Smelter not yet identified"),MATCH($B381&amp;$D381,'Smelter Look-up'!$J:$J,0),MATCH($B381&amp;$C381,'Smelter Look-up'!$J:$J,0)))</f>
        <v>#N/A</v>
      </c>
      <c r="X381" s="818">
        <f t="shared" si="51"/>
        <v>0</v>
      </c>
      <c r="AB381" s="819" t="str">
        <f t="shared" si="52"/>
      </c>
    </row>
    <row r="382" ht="20"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0"/>
      </c>
      <c r="T382" s="772" t="str">
        <f>IF(B382="","",IF(ISERROR(MATCH($J382,SorP!$B$1:$B$6226,0)),"",INDIRECT("'SorP'!$A$"&amp;MATCH($S382&amp;$J382,SorP!C:C,0))))</f>
      </c>
      <c r="U382" s="792"/>
      <c r="V382" s="817" t="e">
        <f>IF(C382="",NA(),IF(OR(C382="Smelter not listed",C382="Smelter not yet identified"),MATCH($B382&amp;$D382,'Smelter Look-up'!$J:$J,0),MATCH($B382&amp;$C382,'Smelter Look-up'!$J:$J,0)))</f>
        <v>#N/A</v>
      </c>
      <c r="X382" s="818">
        <f t="shared" si="51"/>
        <v>0</v>
      </c>
      <c r="AB382" s="819" t="str">
        <f t="shared" si="52"/>
      </c>
    </row>
    <row r="383" ht="20"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0"/>
      </c>
      <c r="T383" s="772" t="str">
        <f>IF(B383="","",IF(ISERROR(MATCH($J383,SorP!$B$1:$B$6226,0)),"",INDIRECT("'SorP'!$A$"&amp;MATCH($S383&amp;$J383,SorP!C:C,0))))</f>
      </c>
      <c r="U383" s="792"/>
      <c r="V383" s="817" t="e">
        <f>IF(C383="",NA(),IF(OR(C383="Smelter not listed",C383="Smelter not yet identified"),MATCH($B383&amp;$D383,'Smelter Look-up'!$J:$J,0),MATCH($B383&amp;$C383,'Smelter Look-up'!$J:$J,0)))</f>
        <v>#N/A</v>
      </c>
      <c r="X383" s="818">
        <f t="shared" si="51"/>
        <v>0</v>
      </c>
      <c r="AB383" s="819" t="str">
        <f t="shared" si="52"/>
      </c>
    </row>
    <row r="384" ht="20"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0"/>
      </c>
      <c r="T384" s="772" t="str">
        <f>IF(B384="","",IF(ISERROR(MATCH($J384,SorP!$B$1:$B$6226,0)),"",INDIRECT("'SorP'!$A$"&amp;MATCH($S384&amp;$J384,SorP!C:C,0))))</f>
      </c>
      <c r="U384" s="792"/>
      <c r="V384" s="817" t="e">
        <f>IF(C384="",NA(),IF(OR(C384="Smelter not listed",C384="Smelter not yet identified"),MATCH($B384&amp;$D384,'Smelter Look-up'!$J:$J,0),MATCH($B384&amp;$C384,'Smelter Look-up'!$J:$J,0)))</f>
        <v>#N/A</v>
      </c>
      <c r="X384" s="818">
        <f t="shared" si="51"/>
        <v>0</v>
      </c>
      <c r="AB384" s="819" t="str">
        <f t="shared" si="52"/>
      </c>
    </row>
    <row r="385" ht="20"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0"/>
      </c>
      <c r="T385" s="772" t="str">
        <f>IF(B385="","",IF(ISERROR(MATCH($J385,SorP!$B$1:$B$6226,0)),"",INDIRECT("'SorP'!$A$"&amp;MATCH($S385&amp;$J385,SorP!C:C,0))))</f>
      </c>
      <c r="U385" s="792"/>
      <c r="V385" s="817" t="e">
        <f>IF(C385="",NA(),IF(OR(C385="Smelter not listed",C385="Smelter not yet identified"),MATCH($B385&amp;$D385,'Smelter Look-up'!$J:$J,0),MATCH($B385&amp;$C385,'Smelter Look-up'!$J:$J,0)))</f>
        <v>#N/A</v>
      </c>
      <c r="X385" s="818">
        <f t="shared" si="51"/>
        <v>0</v>
      </c>
      <c r="AB385" s="819" t="str">
        <f t="shared" si="52"/>
      </c>
    </row>
    <row r="386" ht="20"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0"/>
      </c>
      <c r="T386" s="772" t="str">
        <f>IF(B386="","",IF(ISERROR(MATCH($J386,SorP!$B$1:$B$6226,0)),"",INDIRECT("'SorP'!$A$"&amp;MATCH($S386&amp;$J386,SorP!C:C,0))))</f>
      </c>
      <c r="U386" s="792"/>
      <c r="V386" s="817" t="e">
        <f>IF(C386="",NA(),IF(OR(C386="Smelter not listed",C386="Smelter not yet identified"),MATCH($B386&amp;$D386,'Smelter Look-up'!$J:$J,0),MATCH($B386&amp;$C386,'Smelter Look-up'!$J:$J,0)))</f>
        <v>#N/A</v>
      </c>
      <c r="X386" s="818">
        <f t="shared" si="51"/>
        <v>0</v>
      </c>
      <c r="AB386" s="819" t="str">
        <f t="shared" si="52"/>
      </c>
    </row>
    <row r="387" ht="20"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0"/>
      </c>
      <c r="T387" s="772" t="str">
        <f>IF(B387="","",IF(ISERROR(MATCH($J387,SorP!$B$1:$B$6226,0)),"",INDIRECT("'SorP'!$A$"&amp;MATCH($S387&amp;$J387,SorP!C:C,0))))</f>
      </c>
      <c r="U387" s="792"/>
      <c r="V387" s="817" t="e">
        <f>IF(C387="",NA(),IF(OR(C387="Smelter not listed",C387="Smelter not yet identified"),MATCH($B387&amp;$D387,'Smelter Look-up'!$J:$J,0),MATCH($B387&amp;$C387,'Smelter Look-up'!$J:$J,0)))</f>
        <v>#N/A</v>
      </c>
      <c r="X387" s="818">
        <f t="shared" si="51"/>
        <v>0</v>
      </c>
      <c r="AB387" s="819" t="str">
        <f t="shared" si="52"/>
      </c>
    </row>
    <row r="388" ht="20"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0"/>
      </c>
      <c r="T388" s="772" t="str">
        <f>IF(B388="","",IF(ISERROR(MATCH($J388,SorP!$B$1:$B$6226,0)),"",INDIRECT("'SorP'!$A$"&amp;MATCH($S388&amp;$J388,SorP!C:C,0))))</f>
      </c>
      <c r="U388" s="792"/>
      <c r="V388" s="817" t="e">
        <f>IF(C388="",NA(),IF(OR(C388="Smelter not listed",C388="Smelter not yet identified"),MATCH($B388&amp;$D388,'Smelter Look-up'!$J:$J,0),MATCH($B388&amp;$C388,'Smelter Look-up'!$J:$J,0)))</f>
        <v>#N/A</v>
      </c>
      <c r="X388" s="818">
        <f t="shared" si="51"/>
        <v>0</v>
      </c>
      <c r="AB388" s="819" t="str">
        <f t="shared" si="52"/>
      </c>
    </row>
    <row r="389" ht="20"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IF(B389="","",IF(ISERROR(MATCH($J389,SorP!$B$1:$B$6226,0)),"",INDIRECT("'SorP'!$A$"&amp;MATCH($S389&amp;$J389,SorP!C:C,0))))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6">IF(B390="","",IF(ISERROR(MATCH($E390,CL,0)),"Unknown",INDIRECT("'C'!$A$"&amp;MATCH($E390,CL,0)+1)))</f>
      </c>
      <c r="T390" s="772" t="str">
        <f>IF(B390="","",IF(ISERROR(MATCH($J390,SorP!$B$1:$B$6226,0)),"",INDIRECT("'SorP'!$A$"&amp;MATCH($S390&amp;$J390,SorP!C:C,0))))</f>
      </c>
      <c r="U390" s="792"/>
      <c r="V390" s="817" t="e">
        <f>IF(C390="",NA(),IF(OR(C390="Smelter not listed",C390="Smelter not yet identified"),MATCH($B390&amp;$D390,'Smelter Look-up'!$J:$J,0),MATCH($B390&amp;$C390,'Smelter Look-up'!$J:$J,0)))</f>
        <v>#N/A</v>
      </c>
      <c r="X390" s="818">
        <f ref="X390:X421" t="shared" si="57">IF(AND(C390="Smelter not listed",OR(LEN(D390)=0,LEN(E390)=0)),1,0)</f>
        <v>0</v>
      </c>
      <c r="AB390" s="819" t="str">
        <f ref="AB390:AB421" t="shared" si="58">B390&amp;C390</f>
      </c>
    </row>
    <row r="391" ht="20"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6"/>
      </c>
      <c r="T391" s="772" t="str">
        <f>IF(B391="","",IF(ISERROR(MATCH($J391,SorP!$B$1:$B$6226,0)),"",INDIRECT("'SorP'!$A$"&amp;MATCH($S391&amp;$J391,SorP!C:C,0))))</f>
      </c>
      <c r="U391" s="792"/>
      <c r="V391" s="817" t="e">
        <f>IF(C391="",NA(),IF(OR(C391="Smelter not listed",C391="Smelter not yet identified"),MATCH($B391&amp;$D391,'Smelter Look-up'!$J:$J,0),MATCH($B391&amp;$C391,'Smelter Look-up'!$J:$J,0)))</f>
        <v>#N/A</v>
      </c>
      <c r="X391" s="818">
        <f t="shared" si="57"/>
        <v>0</v>
      </c>
      <c r="AB391" s="819" t="str">
        <f t="shared" si="58"/>
      </c>
    </row>
    <row r="392" ht="20"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6"/>
      </c>
      <c r="T392" s="772" t="str">
        <f>IF(B392="","",IF(ISERROR(MATCH($J392,SorP!$B$1:$B$6226,0)),"",INDIRECT("'SorP'!$A$"&amp;MATCH($S392&amp;$J392,SorP!C:C,0))))</f>
      </c>
      <c r="U392" s="792"/>
      <c r="V392" s="817" t="e">
        <f>IF(C392="",NA(),IF(OR(C392="Smelter not listed",C392="Smelter not yet identified"),MATCH($B392&amp;$D392,'Smelter Look-up'!$J:$J,0),MATCH($B392&amp;$C392,'Smelter Look-up'!$J:$J,0)))</f>
        <v>#N/A</v>
      </c>
      <c r="X392" s="818">
        <f t="shared" si="57"/>
        <v>0</v>
      </c>
      <c r="AB392" s="819" t="str">
        <f t="shared" si="58"/>
      </c>
    </row>
    <row r="393" ht="20"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6"/>
      </c>
      <c r="T393" s="772" t="str">
        <f>IF(B393="","",IF(ISERROR(MATCH($J393,SorP!$B$1:$B$6226,0)),"",INDIRECT("'SorP'!$A$"&amp;MATCH($S393&amp;$J393,SorP!C:C,0))))</f>
      </c>
      <c r="U393" s="792"/>
      <c r="V393" s="817" t="e">
        <f>IF(C393="",NA(),IF(OR(C393="Smelter not listed",C393="Smelter not yet identified"),MATCH($B393&amp;$D393,'Smelter Look-up'!$J:$J,0),MATCH($B393&amp;$C393,'Smelter Look-up'!$J:$J,0)))</f>
        <v>#N/A</v>
      </c>
      <c r="X393" s="818">
        <f t="shared" si="57"/>
        <v>0</v>
      </c>
      <c r="AB393" s="819" t="str">
        <f t="shared" si="58"/>
      </c>
    </row>
    <row r="394" ht="20"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6"/>
      </c>
      <c r="T394" s="772" t="str">
        <f>IF(B394="","",IF(ISERROR(MATCH($J394,SorP!$B$1:$B$6226,0)),"",INDIRECT("'SorP'!$A$"&amp;MATCH($S394&amp;$J394,SorP!C:C,0))))</f>
      </c>
      <c r="U394" s="792"/>
      <c r="V394" s="817" t="e">
        <f>IF(C394="",NA(),IF(OR(C394="Smelter not listed",C394="Smelter not yet identified"),MATCH($B394&amp;$D394,'Smelter Look-up'!$J:$J,0),MATCH($B394&amp;$C394,'Smelter Look-up'!$J:$J,0)))</f>
        <v>#N/A</v>
      </c>
      <c r="X394" s="818">
        <f t="shared" si="57"/>
        <v>0</v>
      </c>
      <c r="AB394" s="819" t="str">
        <f t="shared" si="58"/>
      </c>
    </row>
    <row r="395" ht="20"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6"/>
      </c>
      <c r="T395" s="772" t="str">
        <f>IF(B395="","",IF(ISERROR(MATCH($J395,SorP!$B$1:$B$6226,0)),"",INDIRECT("'SorP'!$A$"&amp;MATCH($S395&amp;$J395,SorP!C:C,0))))</f>
      </c>
      <c r="U395" s="792"/>
      <c r="V395" s="817" t="e">
        <f>IF(C395="",NA(),IF(OR(C395="Smelter not listed",C395="Smelter not yet identified"),MATCH($B395&amp;$D395,'Smelter Look-up'!$J:$J,0),MATCH($B395&amp;$C395,'Smelter Look-up'!$J:$J,0)))</f>
        <v>#N/A</v>
      </c>
      <c r="X395" s="818">
        <f t="shared" si="57"/>
        <v>0</v>
      </c>
      <c r="AB395" s="819" t="str">
        <f t="shared" si="58"/>
      </c>
    </row>
    <row r="396" ht="20"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6"/>
      </c>
      <c r="T396" s="772" t="str">
        <f>IF(B396="","",IF(ISERROR(MATCH($J396,SorP!$B$1:$B$6226,0)),"",INDIRECT("'SorP'!$A$"&amp;MATCH($S396&amp;$J396,SorP!C:C,0))))</f>
      </c>
      <c r="U396" s="792"/>
      <c r="V396" s="817" t="e">
        <f>IF(C396="",NA(),IF(OR(C396="Smelter not listed",C396="Smelter not yet identified"),MATCH($B396&amp;$D396,'Smelter Look-up'!$J:$J,0),MATCH($B396&amp;$C396,'Smelter Look-up'!$J:$J,0)))</f>
        <v>#N/A</v>
      </c>
      <c r="X396" s="818">
        <f t="shared" si="57"/>
        <v>0</v>
      </c>
      <c r="AB396" s="819" t="str">
        <f t="shared" si="58"/>
      </c>
    </row>
    <row r="397" ht="20"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6"/>
      </c>
      <c r="T397" s="772" t="str">
        <f>IF(B397="","",IF(ISERROR(MATCH($J397,SorP!$B$1:$B$6226,0)),"",INDIRECT("'SorP'!$A$"&amp;MATCH($S397&amp;$J397,SorP!C:C,0))))</f>
      </c>
      <c r="U397" s="792"/>
      <c r="V397" s="817" t="e">
        <f>IF(C397="",NA(),IF(OR(C397="Smelter not listed",C397="Smelter not yet identified"),MATCH($B397&amp;$D397,'Smelter Look-up'!$J:$J,0),MATCH($B397&amp;$C397,'Smelter Look-up'!$J:$J,0)))</f>
        <v>#N/A</v>
      </c>
      <c r="X397" s="818">
        <f t="shared" si="57"/>
        <v>0</v>
      </c>
      <c r="AB397" s="819" t="str">
        <f t="shared" si="58"/>
      </c>
    </row>
    <row r="398" ht="20"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6"/>
      </c>
      <c r="T398" s="772" t="str">
        <f>IF(B398="","",IF(ISERROR(MATCH($J398,SorP!$B$1:$B$6226,0)),"",INDIRECT("'SorP'!$A$"&amp;MATCH($S398&amp;$J398,SorP!C:C,0))))</f>
      </c>
      <c r="U398" s="792"/>
      <c r="V398" s="817" t="e">
        <f>IF(C398="",NA(),IF(OR(C398="Smelter not listed",C398="Smelter not yet identified"),MATCH($B398&amp;$D398,'Smelter Look-up'!$J:$J,0),MATCH($B398&amp;$C398,'Smelter Look-up'!$J:$J,0)))</f>
        <v>#N/A</v>
      </c>
      <c r="X398" s="818">
        <f t="shared" si="57"/>
        <v>0</v>
      </c>
      <c r="AB398" s="819" t="str">
        <f t="shared" si="58"/>
      </c>
    </row>
    <row r="399" ht="20"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6"/>
      </c>
      <c r="T399" s="772" t="str">
        <f>IF(B399="","",IF(ISERROR(MATCH($J399,SorP!$B$1:$B$6226,0)),"",INDIRECT("'SorP'!$A$"&amp;MATCH($S399&amp;$J399,SorP!C:C,0))))</f>
      </c>
      <c r="U399" s="792"/>
      <c r="V399" s="817" t="e">
        <f>IF(C399="",NA(),IF(OR(C399="Smelter not listed",C399="Smelter not yet identified"),MATCH($B399&amp;$D399,'Smelter Look-up'!$J:$J,0),MATCH($B399&amp;$C399,'Smelter Look-up'!$J:$J,0)))</f>
        <v>#N/A</v>
      </c>
      <c r="X399" s="818">
        <f t="shared" si="57"/>
        <v>0</v>
      </c>
      <c r="AB399" s="819" t="str">
        <f t="shared" si="58"/>
      </c>
    </row>
    <row r="400" ht="20"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6"/>
      </c>
      <c r="T400" s="772" t="str">
        <f>IF(B400="","",IF(ISERROR(MATCH($J400,SorP!$B$1:$B$6226,0)),"",INDIRECT("'SorP'!$A$"&amp;MATCH($S400&amp;$J400,SorP!C:C,0))))</f>
      </c>
      <c r="U400" s="792"/>
      <c r="V400" s="817" t="e">
        <f>IF(C400="",NA(),IF(OR(C400="Smelter not listed",C400="Smelter not yet identified"),MATCH($B400&amp;$D400,'Smelter Look-up'!$J:$J,0),MATCH($B400&amp;$C400,'Smelter Look-up'!$J:$J,0)))</f>
        <v>#N/A</v>
      </c>
      <c r="X400" s="818">
        <f t="shared" si="57"/>
        <v>0</v>
      </c>
      <c r="AB400" s="819" t="str">
        <f t="shared" si="58"/>
      </c>
    </row>
    <row r="401" ht="20"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6"/>
      </c>
      <c r="T401" s="772" t="str">
        <f>IF(B401="","",IF(ISERROR(MATCH($J401,SorP!$B$1:$B$6226,0)),"",INDIRECT("'SorP'!$A$"&amp;MATCH($S401&amp;$J401,SorP!C:C,0))))</f>
      </c>
      <c r="U401" s="792"/>
      <c r="V401" s="817" t="e">
        <f>IF(C401="",NA(),IF(OR(C401="Smelter not listed",C401="Smelter not yet identified"),MATCH($B401&amp;$D401,'Smelter Look-up'!$J:$J,0),MATCH($B401&amp;$C401,'Smelter Look-up'!$J:$J,0)))</f>
        <v>#N/A</v>
      </c>
      <c r="X401" s="818">
        <f t="shared" si="57"/>
        <v>0</v>
      </c>
      <c r="AB401" s="819" t="str">
        <f t="shared" si="58"/>
      </c>
    </row>
    <row r="402" ht="20"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6"/>
      </c>
      <c r="T402" s="772" t="str">
        <f>IF(B402="","",IF(ISERROR(MATCH($J402,SorP!$B$1:$B$6226,0)),"",INDIRECT("'SorP'!$A$"&amp;MATCH($S402&amp;$J402,SorP!C:C,0))))</f>
      </c>
      <c r="U402" s="792"/>
      <c r="V402" s="817" t="e">
        <f>IF(C402="",NA(),IF(OR(C402="Smelter not listed",C402="Smelter not yet identified"),MATCH($B402&amp;$D402,'Smelter Look-up'!$J:$J,0),MATCH($B402&amp;$C402,'Smelter Look-up'!$J:$J,0)))</f>
        <v>#N/A</v>
      </c>
      <c r="X402" s="818">
        <f t="shared" si="57"/>
        <v>0</v>
      </c>
      <c r="AB402" s="819" t="str">
        <f t="shared" si="58"/>
      </c>
    </row>
    <row r="403" ht="20"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6"/>
      </c>
      <c r="T403" s="772" t="str">
        <f>IF(B403="","",IF(ISERROR(MATCH($J403,SorP!$B$1:$B$6226,0)),"",INDIRECT("'SorP'!$A$"&amp;MATCH($S403&amp;$J403,SorP!C:C,0))))</f>
      </c>
      <c r="U403" s="792"/>
      <c r="V403" s="817" t="e">
        <f>IF(C403="",NA(),IF(OR(C403="Smelter not listed",C403="Smelter not yet identified"),MATCH($B403&amp;$D403,'Smelter Look-up'!$J:$J,0),MATCH($B403&amp;$C403,'Smelter Look-up'!$J:$J,0)))</f>
        <v>#N/A</v>
      </c>
      <c r="X403" s="818">
        <f t="shared" si="57"/>
        <v>0</v>
      </c>
      <c r="AB403" s="819" t="str">
        <f t="shared" si="58"/>
      </c>
    </row>
    <row r="404" ht="20"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6"/>
      </c>
      <c r="T404" s="772" t="str">
        <f>IF(B404="","",IF(ISERROR(MATCH($J404,SorP!$B$1:$B$6226,0)),"",INDIRECT("'SorP'!$A$"&amp;MATCH($S404&amp;$J404,SorP!C:C,0))))</f>
      </c>
      <c r="U404" s="792"/>
      <c r="V404" s="817" t="e">
        <f>IF(C404="",NA(),IF(OR(C404="Smelter not listed",C404="Smelter not yet identified"),MATCH($B404&amp;$D404,'Smelter Look-up'!$J:$J,0),MATCH($B404&amp;$C404,'Smelter Look-up'!$J:$J,0)))</f>
        <v>#N/A</v>
      </c>
      <c r="X404" s="818">
        <f t="shared" si="57"/>
        <v>0</v>
      </c>
      <c r="AB404" s="819" t="str">
        <f t="shared" si="58"/>
      </c>
    </row>
    <row r="405" ht="20"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6"/>
      </c>
      <c r="T405" s="772" t="str">
        <f>IF(B405="","",IF(ISERROR(MATCH($J405,SorP!$B$1:$B$6226,0)),"",INDIRECT("'SorP'!$A$"&amp;MATCH($S405&amp;$J405,SorP!C:C,0))))</f>
      </c>
      <c r="U405" s="792"/>
      <c r="V405" s="817" t="e">
        <f>IF(C405="",NA(),IF(OR(C405="Smelter not listed",C405="Smelter not yet identified"),MATCH($B405&amp;$D405,'Smelter Look-up'!$J:$J,0),MATCH($B405&amp;$C405,'Smelter Look-up'!$J:$J,0)))</f>
        <v>#N/A</v>
      </c>
      <c r="X405" s="818">
        <f t="shared" si="57"/>
        <v>0</v>
      </c>
      <c r="AB405" s="819" t="str">
        <f t="shared" si="58"/>
      </c>
    </row>
    <row r="406" ht="20"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6"/>
      </c>
      <c r="T406" s="772" t="str">
        <f>IF(B406="","",IF(ISERROR(MATCH($J406,SorP!$B$1:$B$6226,0)),"",INDIRECT("'SorP'!$A$"&amp;MATCH($S406&amp;$J406,SorP!C:C,0))))</f>
      </c>
      <c r="U406" s="792"/>
      <c r="V406" s="817" t="e">
        <f>IF(C406="",NA(),IF(OR(C406="Smelter not listed",C406="Smelter not yet identified"),MATCH($B406&amp;$D406,'Smelter Look-up'!$J:$J,0),MATCH($B406&amp;$C406,'Smelter Look-up'!$J:$J,0)))</f>
        <v>#N/A</v>
      </c>
      <c r="X406" s="818">
        <f t="shared" si="57"/>
        <v>0</v>
      </c>
      <c r="AB406" s="819" t="str">
        <f t="shared" si="58"/>
      </c>
    </row>
    <row r="407" ht="20"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6"/>
      </c>
      <c r="T407" s="772" t="str">
        <f>IF(B407="","",IF(ISERROR(MATCH($J407,SorP!$B$1:$B$6226,0)),"",INDIRECT("'SorP'!$A$"&amp;MATCH($S407&amp;$J407,SorP!C:C,0))))</f>
      </c>
      <c r="U407" s="792"/>
      <c r="V407" s="817" t="e">
        <f>IF(C407="",NA(),IF(OR(C407="Smelter not listed",C407="Smelter not yet identified"),MATCH($B407&amp;$D407,'Smelter Look-up'!$J:$J,0),MATCH($B407&amp;$C407,'Smelter Look-up'!$J:$J,0)))</f>
        <v>#N/A</v>
      </c>
      <c r="X407" s="818">
        <f t="shared" si="57"/>
        <v>0</v>
      </c>
      <c r="AB407" s="819" t="str">
        <f t="shared" si="58"/>
      </c>
    </row>
    <row r="408" ht="20"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6"/>
      </c>
      <c r="T408" s="772" t="str">
        <f>IF(B408="","",IF(ISERROR(MATCH($J408,SorP!$B$1:$B$6226,0)),"",INDIRECT("'SorP'!$A$"&amp;MATCH($S408&amp;$J408,SorP!C:C,0))))</f>
      </c>
      <c r="U408" s="792"/>
      <c r="V408" s="817" t="e">
        <f>IF(C408="",NA(),IF(OR(C408="Smelter not listed",C408="Smelter not yet identified"),MATCH($B408&amp;$D408,'Smelter Look-up'!$J:$J,0),MATCH($B408&amp;$C408,'Smelter Look-up'!$J:$J,0)))</f>
        <v>#N/A</v>
      </c>
      <c r="X408" s="818">
        <f t="shared" si="57"/>
        <v>0</v>
      </c>
      <c r="AB408" s="819" t="str">
        <f t="shared" si="58"/>
      </c>
    </row>
    <row r="409" ht="20"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6"/>
      </c>
      <c r="T409" s="772" t="str">
        <f>IF(B409="","",IF(ISERROR(MATCH($J409,SorP!$B$1:$B$6226,0)),"",INDIRECT("'SorP'!$A$"&amp;MATCH($S409&amp;$J409,SorP!C:C,0))))</f>
      </c>
      <c r="U409" s="792"/>
      <c r="V409" s="817" t="e">
        <f>IF(C409="",NA(),IF(OR(C409="Smelter not listed",C409="Smelter not yet identified"),MATCH($B409&amp;$D409,'Smelter Look-up'!$J:$J,0),MATCH($B409&amp;$C409,'Smelter Look-up'!$J:$J,0)))</f>
        <v>#N/A</v>
      </c>
      <c r="X409" s="818">
        <f t="shared" si="57"/>
        <v>0</v>
      </c>
      <c r="AB409" s="819" t="str">
        <f t="shared" si="58"/>
      </c>
    </row>
    <row r="410" ht="20"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6"/>
      </c>
      <c r="T410" s="772" t="str">
        <f>IF(B410="","",IF(ISERROR(MATCH($J410,SorP!$B$1:$B$6226,0)),"",INDIRECT("'SorP'!$A$"&amp;MATCH($S410&amp;$J410,SorP!C:C,0))))</f>
      </c>
      <c r="U410" s="792"/>
      <c r="V410" s="817" t="e">
        <f>IF(C410="",NA(),IF(OR(C410="Smelter not listed",C410="Smelter not yet identified"),MATCH($B410&amp;$D410,'Smelter Look-up'!$J:$J,0),MATCH($B410&amp;$C410,'Smelter Look-up'!$J:$J,0)))</f>
        <v>#N/A</v>
      </c>
      <c r="X410" s="818">
        <f t="shared" si="57"/>
        <v>0</v>
      </c>
      <c r="AB410" s="819" t="str">
        <f t="shared" si="58"/>
      </c>
    </row>
    <row r="411" ht="20"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6"/>
      </c>
      <c r="T411" s="772" t="str">
        <f>IF(B411="","",IF(ISERROR(MATCH($J411,SorP!$B$1:$B$6226,0)),"",INDIRECT("'SorP'!$A$"&amp;MATCH($S411&amp;$J411,SorP!C:C,0))))</f>
      </c>
      <c r="U411" s="792"/>
      <c r="V411" s="817" t="e">
        <f>IF(C411="",NA(),IF(OR(C411="Smelter not listed",C411="Smelter not yet identified"),MATCH($B411&amp;$D411,'Smelter Look-up'!$J:$J,0),MATCH($B411&amp;$C411,'Smelter Look-up'!$J:$J,0)))</f>
        <v>#N/A</v>
      </c>
      <c r="X411" s="818">
        <f t="shared" si="57"/>
        <v>0</v>
      </c>
      <c r="AB411" s="819" t="str">
        <f t="shared" si="58"/>
      </c>
    </row>
    <row r="412" ht="20"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6"/>
      </c>
      <c r="T412" s="772" t="str">
        <f>IF(B412="","",IF(ISERROR(MATCH($J412,SorP!$B$1:$B$6226,0)),"",INDIRECT("'SorP'!$A$"&amp;MATCH($S412&amp;$J412,SorP!C:C,0))))</f>
      </c>
      <c r="U412" s="792"/>
      <c r="V412" s="817" t="e">
        <f>IF(C412="",NA(),IF(OR(C412="Smelter not listed",C412="Smelter not yet identified"),MATCH($B412&amp;$D412,'Smelter Look-up'!$J:$J,0),MATCH($B412&amp;$C412,'Smelter Look-up'!$J:$J,0)))</f>
        <v>#N/A</v>
      </c>
      <c r="X412" s="818">
        <f t="shared" si="57"/>
        <v>0</v>
      </c>
      <c r="AB412" s="819" t="str">
        <f t="shared" si="58"/>
      </c>
    </row>
    <row r="413" ht="20"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6"/>
      </c>
      <c r="T413" s="772" t="str">
        <f>IF(B413="","",IF(ISERROR(MATCH($J413,SorP!$B$1:$B$6226,0)),"",INDIRECT("'SorP'!$A$"&amp;MATCH($S413&amp;$J413,SorP!C:C,0))))</f>
      </c>
      <c r="U413" s="792"/>
      <c r="V413" s="817" t="e">
        <f>IF(C413="",NA(),IF(OR(C413="Smelter not listed",C413="Smelter not yet identified"),MATCH($B413&amp;$D413,'Smelter Look-up'!$J:$J,0),MATCH($B413&amp;$C413,'Smelter Look-up'!$J:$J,0)))</f>
        <v>#N/A</v>
      </c>
      <c r="X413" s="818">
        <f t="shared" si="57"/>
        <v>0</v>
      </c>
      <c r="AB413" s="819" t="str">
        <f t="shared" si="58"/>
      </c>
    </row>
    <row r="414" ht="20"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6"/>
      </c>
      <c r="T414" s="772" t="str">
        <f>IF(B414="","",IF(ISERROR(MATCH($J414,SorP!$B$1:$B$6226,0)),"",INDIRECT("'SorP'!$A$"&amp;MATCH($S414&amp;$J414,SorP!C:C,0))))</f>
      </c>
      <c r="U414" s="792"/>
      <c r="V414" s="817" t="e">
        <f>IF(C414="",NA(),IF(OR(C414="Smelter not listed",C414="Smelter not yet identified"),MATCH($B414&amp;$D414,'Smelter Look-up'!$J:$J,0),MATCH($B414&amp;$C414,'Smelter Look-up'!$J:$J,0)))</f>
        <v>#N/A</v>
      </c>
      <c r="X414" s="818">
        <f t="shared" si="57"/>
        <v>0</v>
      </c>
      <c r="AB414" s="819" t="str">
        <f t="shared" si="58"/>
      </c>
    </row>
    <row r="415" ht="20"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6"/>
      </c>
      <c r="T415" s="772" t="str">
        <f>IF(B415="","",IF(ISERROR(MATCH($J415,SorP!$B$1:$B$6226,0)),"",INDIRECT("'SorP'!$A$"&amp;MATCH($S415&amp;$J415,SorP!C:C,0))))</f>
      </c>
      <c r="U415" s="792"/>
      <c r="V415" s="817" t="e">
        <f>IF(C415="",NA(),IF(OR(C415="Smelter not listed",C415="Smelter not yet identified"),MATCH($B415&amp;$D415,'Smelter Look-up'!$J:$J,0),MATCH($B415&amp;$C415,'Smelter Look-up'!$J:$J,0)))</f>
        <v>#N/A</v>
      </c>
      <c r="X415" s="818">
        <f t="shared" si="57"/>
        <v>0</v>
      </c>
      <c r="AB415" s="819" t="str">
        <f t="shared" si="58"/>
      </c>
    </row>
    <row r="416" ht="20"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6"/>
      </c>
      <c r="T416" s="772" t="str">
        <f>IF(B416="","",IF(ISERROR(MATCH($J416,SorP!$B$1:$B$6226,0)),"",INDIRECT("'SorP'!$A$"&amp;MATCH($S416&amp;$J416,SorP!C:C,0))))</f>
      </c>
      <c r="U416" s="792"/>
      <c r="V416" s="817" t="e">
        <f>IF(C416="",NA(),IF(OR(C416="Smelter not listed",C416="Smelter not yet identified"),MATCH($B416&amp;$D416,'Smelter Look-up'!$J:$J,0),MATCH($B416&amp;$C416,'Smelter Look-up'!$J:$J,0)))</f>
        <v>#N/A</v>
      </c>
      <c r="X416" s="818">
        <f t="shared" si="57"/>
        <v>0</v>
      </c>
      <c r="AB416" s="819" t="str">
        <f t="shared" si="58"/>
      </c>
    </row>
    <row r="417" ht="20"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6"/>
      </c>
      <c r="T417" s="772" t="str">
        <f>IF(B417="","",IF(ISERROR(MATCH($J417,SorP!$B$1:$B$6226,0)),"",INDIRECT("'SorP'!$A$"&amp;MATCH($S417&amp;$J417,SorP!C:C,0))))</f>
      </c>
      <c r="U417" s="792"/>
      <c r="V417" s="817" t="e">
        <f>IF(C417="",NA(),IF(OR(C417="Smelter not listed",C417="Smelter not yet identified"),MATCH($B417&amp;$D417,'Smelter Look-up'!$J:$J,0),MATCH($B417&amp;$C417,'Smelter Look-up'!$J:$J,0)))</f>
        <v>#N/A</v>
      </c>
      <c r="X417" s="818">
        <f t="shared" si="57"/>
        <v>0</v>
      </c>
      <c r="AB417" s="819" t="str">
        <f t="shared" si="58"/>
      </c>
    </row>
    <row r="418" ht="20"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6"/>
      </c>
      <c r="T418" s="772" t="str">
        <f>IF(B418="","",IF(ISERROR(MATCH($J418,SorP!$B$1:$B$6226,0)),"",INDIRECT("'SorP'!$A$"&amp;MATCH($S418&amp;$J418,SorP!C:C,0))))</f>
      </c>
      <c r="U418" s="792"/>
      <c r="V418" s="817" t="e">
        <f>IF(C418="",NA(),IF(OR(C418="Smelter not listed",C418="Smelter not yet identified"),MATCH($B418&amp;$D418,'Smelter Look-up'!$J:$J,0),MATCH($B418&amp;$C418,'Smelter Look-up'!$J:$J,0)))</f>
        <v>#N/A</v>
      </c>
      <c r="X418" s="818">
        <f t="shared" si="57"/>
        <v>0</v>
      </c>
      <c r="AB418" s="819" t="str">
        <f t="shared" si="58"/>
      </c>
    </row>
    <row r="419" ht="20"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6"/>
      </c>
      <c r="T419" s="772" t="str">
        <f>IF(B419="","",IF(ISERROR(MATCH($J419,SorP!$B$1:$B$6226,0)),"",INDIRECT("'SorP'!$A$"&amp;MATCH($S419&amp;$J419,SorP!C:C,0))))</f>
      </c>
      <c r="U419" s="792"/>
      <c r="V419" s="817" t="e">
        <f>IF(C419="",NA(),IF(OR(C419="Smelter not listed",C419="Smelter not yet identified"),MATCH($B419&amp;$D419,'Smelter Look-up'!$J:$J,0),MATCH($B419&amp;$C419,'Smelter Look-up'!$J:$J,0)))</f>
        <v>#N/A</v>
      </c>
      <c r="X419" s="818">
        <f t="shared" si="57"/>
        <v>0</v>
      </c>
      <c r="AB419" s="819" t="str">
        <f t="shared" si="58"/>
      </c>
    </row>
    <row r="420" ht="20"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6"/>
      </c>
      <c r="T420" s="772" t="str">
        <f>IF(B420="","",IF(ISERROR(MATCH($J420,SorP!$B$1:$B$6226,0)),"",INDIRECT("'SorP'!$A$"&amp;MATCH($S420&amp;$J420,SorP!C:C,0))))</f>
      </c>
      <c r="U420" s="792"/>
      <c r="V420" s="817" t="e">
        <f>IF(C420="",NA(),IF(OR(C420="Smelter not listed",C420="Smelter not yet identified"),MATCH($B420&amp;$D420,'Smelter Look-up'!$J:$J,0),MATCH($B420&amp;$C420,'Smelter Look-up'!$J:$J,0)))</f>
        <v>#N/A</v>
      </c>
      <c r="X420" s="818">
        <f t="shared" si="57"/>
        <v>0</v>
      </c>
      <c r="AB420" s="819" t="str">
        <f t="shared" si="58"/>
      </c>
    </row>
    <row r="421" ht="20"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6"/>
      </c>
      <c r="T421" s="772" t="str">
        <f>IF(B421="","",IF(ISERROR(MATCH($J421,SorP!$B$1:$B$6226,0)),"",INDIRECT("'SorP'!$A$"&amp;MATCH($S421&amp;$J421,SorP!C:C,0))))</f>
      </c>
      <c r="U421" s="792"/>
      <c r="V421" s="817" t="e">
        <f>IF(C421="",NA(),IF(OR(C421="Smelter not listed",C421="Smelter not yet identified"),MATCH($B421&amp;$D421,'Smelter Look-up'!$J:$J,0),MATCH($B421&amp;$C421,'Smelter Look-up'!$J:$J,0)))</f>
        <v>#N/A</v>
      </c>
      <c r="X421" s="818">
        <f t="shared" si="57"/>
        <v>0</v>
      </c>
      <c r="AB421" s="819" t="str">
        <f t="shared" si="58"/>
      </c>
    </row>
    <row r="422" ht="20"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59">IF(B422="","",IF(ISERROR(MATCH($E422,CL,0)),"Unknown",INDIRECT("'C'!$A$"&amp;MATCH($E422,CL,0)+1)))</f>
      </c>
      <c r="T422" s="772" t="str">
        <f>IF(B422="","",IF(ISERROR(MATCH($J422,SorP!$B$1:$B$6226,0)),"",INDIRECT("'SorP'!$A$"&amp;MATCH($S422&amp;$J422,SorP!C:C,0))))</f>
      </c>
      <c r="U422" s="792"/>
      <c r="V422" s="817" t="e">
        <f>IF(C422="",NA(),IF(OR(C422="Smelter not listed",C422="Smelter not yet identified"),MATCH($B422&amp;$D422,'Smelter Look-up'!$J:$J,0),MATCH($B422&amp;$C422,'Smelter Look-up'!$J:$J,0)))</f>
        <v>#N/A</v>
      </c>
      <c r="X422" s="818">
        <f ref="X422:X452" t="shared" si="60">IF(AND(C422="Smelter not listed",OR(LEN(D422)=0,LEN(E422)=0)),1,0)</f>
        <v>0</v>
      </c>
      <c r="AB422" s="819" t="str">
        <f ref="AB422:AB452" t="shared" si="61">B422&amp;C422</f>
      </c>
    </row>
    <row r="423" ht="20"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59"/>
      </c>
      <c r="T423" s="772" t="str">
        <f>IF(B423="","",IF(ISERROR(MATCH($J423,SorP!$B$1:$B$6226,0)),"",INDIRECT("'SorP'!$A$"&amp;MATCH($S423&amp;$J423,SorP!C:C,0))))</f>
      </c>
      <c r="U423" s="792"/>
      <c r="V423" s="817" t="e">
        <f>IF(C423="",NA(),IF(OR(C423="Smelter not listed",C423="Smelter not yet identified"),MATCH($B423&amp;$D423,'Smelter Look-up'!$J:$J,0),MATCH($B423&amp;$C423,'Smelter Look-up'!$J:$J,0)))</f>
        <v>#N/A</v>
      </c>
      <c r="X423" s="818">
        <f t="shared" si="60"/>
        <v>0</v>
      </c>
      <c r="AB423" s="819" t="str">
        <f t="shared" si="61"/>
      </c>
    </row>
    <row r="424" ht="20"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59"/>
      </c>
      <c r="T424" s="772" t="str">
        <f>IF(B424="","",IF(ISERROR(MATCH($J424,SorP!$B$1:$B$6226,0)),"",INDIRECT("'SorP'!$A$"&amp;MATCH($S424&amp;$J424,SorP!C:C,0))))</f>
      </c>
      <c r="U424" s="792"/>
      <c r="V424" s="817" t="e">
        <f>IF(C424="",NA(),IF(OR(C424="Smelter not listed",C424="Smelter not yet identified"),MATCH($B424&amp;$D424,'Smelter Look-up'!$J:$J,0),MATCH($B424&amp;$C424,'Smelter Look-up'!$J:$J,0)))</f>
        <v>#N/A</v>
      </c>
      <c r="X424" s="818">
        <f t="shared" si="60"/>
        <v>0</v>
      </c>
      <c r="AB424" s="819" t="str">
        <f t="shared" si="61"/>
      </c>
    </row>
    <row r="425" ht="20"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59"/>
      </c>
      <c r="T425" s="772" t="str">
        <f>IF(B425="","",IF(ISERROR(MATCH($J425,SorP!$B$1:$B$6226,0)),"",INDIRECT("'SorP'!$A$"&amp;MATCH($S425&amp;$J425,SorP!C:C,0))))</f>
      </c>
      <c r="U425" s="792"/>
      <c r="V425" s="817" t="e">
        <f>IF(C425="",NA(),IF(OR(C425="Smelter not listed",C425="Smelter not yet identified"),MATCH($B425&amp;$D425,'Smelter Look-up'!$J:$J,0),MATCH($B425&amp;$C425,'Smelter Look-up'!$J:$J,0)))</f>
        <v>#N/A</v>
      </c>
      <c r="X425" s="818">
        <f t="shared" si="60"/>
        <v>0</v>
      </c>
      <c r="AB425" s="819" t="str">
        <f t="shared" si="61"/>
      </c>
    </row>
    <row r="426" ht="20"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59"/>
      </c>
      <c r="T426" s="772" t="str">
        <f>IF(B426="","",IF(ISERROR(MATCH($J426,SorP!$B$1:$B$6226,0)),"",INDIRECT("'SorP'!$A$"&amp;MATCH($S426&amp;$J426,SorP!C:C,0))))</f>
      </c>
      <c r="U426" s="792"/>
      <c r="V426" s="817" t="e">
        <f>IF(C426="",NA(),IF(OR(C426="Smelter not listed",C426="Smelter not yet identified"),MATCH($B426&amp;$D426,'Smelter Look-up'!$J:$J,0),MATCH($B426&amp;$C426,'Smelter Look-up'!$J:$J,0)))</f>
        <v>#N/A</v>
      </c>
      <c r="X426" s="818">
        <f t="shared" si="60"/>
        <v>0</v>
      </c>
      <c r="AB426" s="819" t="str">
        <f t="shared" si="61"/>
      </c>
    </row>
    <row r="427" ht="20"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59"/>
      </c>
      <c r="T427" s="772" t="str">
        <f>IF(B427="","",IF(ISERROR(MATCH($J427,SorP!$B$1:$B$6226,0)),"",INDIRECT("'SorP'!$A$"&amp;MATCH($S427&amp;$J427,SorP!C:C,0))))</f>
      </c>
      <c r="U427" s="792"/>
      <c r="V427" s="817" t="e">
        <f>IF(C427="",NA(),IF(OR(C427="Smelter not listed",C427="Smelter not yet identified"),MATCH($B427&amp;$D427,'Smelter Look-up'!$J:$J,0),MATCH($B427&amp;$C427,'Smelter Look-up'!$J:$J,0)))</f>
        <v>#N/A</v>
      </c>
      <c r="X427" s="818">
        <f t="shared" si="60"/>
        <v>0</v>
      </c>
      <c r="AB427" s="819" t="str">
        <f t="shared" si="61"/>
      </c>
    </row>
    <row r="428" ht="20"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59"/>
      </c>
      <c r="T428" s="772" t="str">
        <f>IF(B428="","",IF(ISERROR(MATCH($J428,SorP!$B$1:$B$6226,0)),"",INDIRECT("'SorP'!$A$"&amp;MATCH($S428&amp;$J428,SorP!C:C,0))))</f>
      </c>
      <c r="U428" s="792"/>
      <c r="V428" s="817" t="e">
        <f>IF(C428="",NA(),IF(OR(C428="Smelter not listed",C428="Smelter not yet identified"),MATCH($B428&amp;$D428,'Smelter Look-up'!$J:$J,0),MATCH($B428&amp;$C428,'Smelter Look-up'!$J:$J,0)))</f>
        <v>#N/A</v>
      </c>
      <c r="X428" s="818">
        <f t="shared" si="60"/>
        <v>0</v>
      </c>
      <c r="AB428" s="819" t="str">
        <f t="shared" si="61"/>
      </c>
    </row>
    <row r="429" ht="20"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59"/>
      </c>
      <c r="T429" s="772" t="str">
        <f>IF(B429="","",IF(ISERROR(MATCH($J429,SorP!$B$1:$B$6226,0)),"",INDIRECT("'SorP'!$A$"&amp;MATCH($S429&amp;$J429,SorP!C:C,0))))</f>
      </c>
      <c r="U429" s="792"/>
      <c r="V429" s="817" t="e">
        <f>IF(C429="",NA(),IF(OR(C429="Smelter not listed",C429="Smelter not yet identified"),MATCH($B429&amp;$D429,'Smelter Look-up'!$J:$J,0),MATCH($B429&amp;$C429,'Smelter Look-up'!$J:$J,0)))</f>
        <v>#N/A</v>
      </c>
      <c r="X429" s="818">
        <f t="shared" si="60"/>
        <v>0</v>
      </c>
      <c r="AB429" s="819" t="str">
        <f t="shared" si="61"/>
      </c>
    </row>
    <row r="430" ht="20"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59"/>
      </c>
      <c r="T430" s="772" t="str">
        <f>IF(B430="","",IF(ISERROR(MATCH($J430,SorP!$B$1:$B$6226,0)),"",INDIRECT("'SorP'!$A$"&amp;MATCH($S430&amp;$J430,SorP!C:C,0))))</f>
      </c>
      <c r="U430" s="792"/>
      <c r="V430" s="817" t="e">
        <f>IF(C430="",NA(),IF(OR(C430="Smelter not listed",C430="Smelter not yet identified"),MATCH($B430&amp;$D430,'Smelter Look-up'!$J:$J,0),MATCH($B430&amp;$C430,'Smelter Look-up'!$J:$J,0)))</f>
        <v>#N/A</v>
      </c>
      <c r="X430" s="818">
        <f t="shared" si="60"/>
        <v>0</v>
      </c>
      <c r="AB430" s="819" t="str">
        <f t="shared" si="61"/>
      </c>
    </row>
    <row r="431" ht="20"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59"/>
      </c>
      <c r="T431" s="772" t="str">
        <f>IF(B431="","",IF(ISERROR(MATCH($J431,SorP!$B$1:$B$6226,0)),"",INDIRECT("'SorP'!$A$"&amp;MATCH($S431&amp;$J431,SorP!C:C,0))))</f>
      </c>
      <c r="U431" s="792"/>
      <c r="V431" s="817" t="e">
        <f>IF(C431="",NA(),IF(OR(C431="Smelter not listed",C431="Smelter not yet identified"),MATCH($B431&amp;$D431,'Smelter Look-up'!$J:$J,0),MATCH($B431&amp;$C431,'Smelter Look-up'!$J:$J,0)))</f>
        <v>#N/A</v>
      </c>
      <c r="X431" s="818">
        <f t="shared" si="60"/>
        <v>0</v>
      </c>
      <c r="AB431" s="819" t="str">
        <f t="shared" si="61"/>
      </c>
    </row>
    <row r="432" ht="20"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59"/>
      </c>
      <c r="T432" s="772" t="str">
        <f>IF(B432="","",IF(ISERROR(MATCH($J432,SorP!$B$1:$B$6226,0)),"",INDIRECT("'SorP'!$A$"&amp;MATCH($S432&amp;$J432,SorP!C:C,0))))</f>
      </c>
      <c r="U432" s="792"/>
      <c r="V432" s="817" t="e">
        <f>IF(C432="",NA(),IF(OR(C432="Smelter not listed",C432="Smelter not yet identified"),MATCH($B432&amp;$D432,'Smelter Look-up'!$J:$J,0),MATCH($B432&amp;$C432,'Smelter Look-up'!$J:$J,0)))</f>
        <v>#N/A</v>
      </c>
      <c r="X432" s="818">
        <f t="shared" si="60"/>
        <v>0</v>
      </c>
      <c r="AB432" s="819" t="str">
        <f t="shared" si="61"/>
      </c>
    </row>
    <row r="433" ht="20"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59"/>
      </c>
      <c r="T433" s="772" t="str">
        <f>IF(B433="","",IF(ISERROR(MATCH($J433,SorP!$B$1:$B$6226,0)),"",INDIRECT("'SorP'!$A$"&amp;MATCH($S433&amp;$J433,SorP!C:C,0))))</f>
      </c>
      <c r="U433" s="792"/>
      <c r="V433" s="817" t="e">
        <f>IF(C433="",NA(),IF(OR(C433="Smelter not listed",C433="Smelter not yet identified"),MATCH($B433&amp;$D433,'Smelter Look-up'!$J:$J,0),MATCH($B433&amp;$C433,'Smelter Look-up'!$J:$J,0)))</f>
        <v>#N/A</v>
      </c>
      <c r="X433" s="818">
        <f t="shared" si="60"/>
        <v>0</v>
      </c>
      <c r="AB433" s="819" t="str">
        <f t="shared" si="61"/>
      </c>
    </row>
    <row r="434" ht="20"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59"/>
      </c>
      <c r="T434" s="772" t="str">
        <f>IF(B434="","",IF(ISERROR(MATCH($J434,SorP!$B$1:$B$6226,0)),"",INDIRECT("'SorP'!$A$"&amp;MATCH($S434&amp;$J434,SorP!C:C,0))))</f>
      </c>
      <c r="U434" s="792"/>
      <c r="V434" s="817" t="e">
        <f>IF(C434="",NA(),IF(OR(C434="Smelter not listed",C434="Smelter not yet identified"),MATCH($B434&amp;$D434,'Smelter Look-up'!$J:$J,0),MATCH($B434&amp;$C434,'Smelter Look-up'!$J:$J,0)))</f>
        <v>#N/A</v>
      </c>
      <c r="X434" s="818">
        <f t="shared" si="60"/>
        <v>0</v>
      </c>
      <c r="AB434" s="819" t="str">
        <f t="shared" si="61"/>
      </c>
    </row>
    <row r="435" ht="20"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59"/>
      </c>
      <c r="T435" s="772" t="str">
        <f>IF(B435="","",IF(ISERROR(MATCH($J435,SorP!$B$1:$B$6226,0)),"",INDIRECT("'SorP'!$A$"&amp;MATCH($S435&amp;$J435,SorP!C:C,0))))</f>
      </c>
      <c r="U435" s="792"/>
      <c r="V435" s="817" t="e">
        <f>IF(C435="",NA(),IF(OR(C435="Smelter not listed",C435="Smelter not yet identified"),MATCH($B435&amp;$D435,'Smelter Look-up'!$J:$J,0),MATCH($B435&amp;$C435,'Smelter Look-up'!$J:$J,0)))</f>
        <v>#N/A</v>
      </c>
      <c r="X435" s="818">
        <f t="shared" si="60"/>
        <v>0</v>
      </c>
      <c r="AB435" s="819" t="str">
        <f t="shared" si="61"/>
      </c>
    </row>
    <row r="436" ht="20"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59"/>
      </c>
      <c r="T436" s="772" t="str">
        <f>IF(B436="","",IF(ISERROR(MATCH($J436,SorP!$B$1:$B$6226,0)),"",INDIRECT("'SorP'!$A$"&amp;MATCH($S436&amp;$J436,SorP!C:C,0))))</f>
      </c>
      <c r="U436" s="792"/>
      <c r="V436" s="817" t="e">
        <f>IF(C436="",NA(),IF(OR(C436="Smelter not listed",C436="Smelter not yet identified"),MATCH($B436&amp;$D436,'Smelter Look-up'!$J:$J,0),MATCH($B436&amp;$C436,'Smelter Look-up'!$J:$J,0)))</f>
        <v>#N/A</v>
      </c>
      <c r="X436" s="818">
        <f t="shared" si="60"/>
        <v>0</v>
      </c>
      <c r="AB436" s="819" t="str">
        <f t="shared" si="61"/>
      </c>
    </row>
    <row r="437" ht="20"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59"/>
      </c>
      <c r="T437" s="772" t="str">
        <f>IF(B437="","",IF(ISERROR(MATCH($J437,SorP!$B$1:$B$6226,0)),"",INDIRECT("'SorP'!$A$"&amp;MATCH($S437&amp;$J437,SorP!C:C,0))))</f>
      </c>
      <c r="U437" s="792"/>
      <c r="V437" s="817" t="e">
        <f>IF(C437="",NA(),IF(OR(C437="Smelter not listed",C437="Smelter not yet identified"),MATCH($B437&amp;$D437,'Smelter Look-up'!$J:$J,0),MATCH($B437&amp;$C437,'Smelter Look-up'!$J:$J,0)))</f>
        <v>#N/A</v>
      </c>
      <c r="X437" s="818">
        <f t="shared" si="60"/>
        <v>0</v>
      </c>
      <c r="AB437" s="819" t="str">
        <f t="shared" si="61"/>
      </c>
    </row>
    <row r="438" ht="20"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59"/>
      </c>
      <c r="T438" s="772" t="str">
        <f>IF(B438="","",IF(ISERROR(MATCH($J438,SorP!$B$1:$B$6226,0)),"",INDIRECT("'SorP'!$A$"&amp;MATCH($S438&amp;$J438,SorP!C:C,0))))</f>
      </c>
      <c r="U438" s="792"/>
      <c r="V438" s="817" t="e">
        <f>IF(C438="",NA(),IF(OR(C438="Smelter not listed",C438="Smelter not yet identified"),MATCH($B438&amp;$D438,'Smelter Look-up'!$J:$J,0),MATCH($B438&amp;$C438,'Smelter Look-up'!$J:$J,0)))</f>
        <v>#N/A</v>
      </c>
      <c r="X438" s="818">
        <f t="shared" si="60"/>
        <v>0</v>
      </c>
      <c r="AB438" s="819" t="str">
        <f t="shared" si="61"/>
      </c>
    </row>
    <row r="439" ht="20"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59"/>
      </c>
      <c r="T439" s="772" t="str">
        <f>IF(B439="","",IF(ISERROR(MATCH($J439,SorP!$B$1:$B$6226,0)),"",INDIRECT("'SorP'!$A$"&amp;MATCH($S439&amp;$J439,SorP!C:C,0))))</f>
      </c>
      <c r="U439" s="792"/>
      <c r="V439" s="817" t="e">
        <f>IF(C439="",NA(),IF(OR(C439="Smelter not listed",C439="Smelter not yet identified"),MATCH($B439&amp;$D439,'Smelter Look-up'!$J:$J,0),MATCH($B439&amp;$C439,'Smelter Look-up'!$J:$J,0)))</f>
        <v>#N/A</v>
      </c>
      <c r="X439" s="818">
        <f t="shared" si="60"/>
        <v>0</v>
      </c>
      <c r="AB439" s="819" t="str">
        <f t="shared" si="61"/>
      </c>
    </row>
    <row r="440" ht="20"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59"/>
      </c>
      <c r="T440" s="772" t="str">
        <f>IF(B440="","",IF(ISERROR(MATCH($J440,SorP!$B$1:$B$6226,0)),"",INDIRECT("'SorP'!$A$"&amp;MATCH($S440&amp;$J440,SorP!C:C,0))))</f>
      </c>
      <c r="U440" s="792"/>
      <c r="V440" s="817" t="e">
        <f>IF(C440="",NA(),IF(OR(C440="Smelter not listed",C440="Smelter not yet identified"),MATCH($B440&amp;$D440,'Smelter Look-up'!$J:$J,0),MATCH($B440&amp;$C440,'Smelter Look-up'!$J:$J,0)))</f>
        <v>#N/A</v>
      </c>
      <c r="X440" s="818">
        <f t="shared" si="60"/>
        <v>0</v>
      </c>
      <c r="AB440" s="819" t="str">
        <f t="shared" si="61"/>
      </c>
    </row>
    <row r="441" ht="20"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59"/>
      </c>
      <c r="T441" s="772" t="str">
        <f>IF(B441="","",IF(ISERROR(MATCH($J441,SorP!$B$1:$B$6226,0)),"",INDIRECT("'SorP'!$A$"&amp;MATCH($S441&amp;$J441,SorP!C:C,0))))</f>
      </c>
      <c r="U441" s="792"/>
      <c r="V441" s="817" t="e">
        <f>IF(C441="",NA(),IF(OR(C441="Smelter not listed",C441="Smelter not yet identified"),MATCH($B441&amp;$D441,'Smelter Look-up'!$J:$J,0),MATCH($B441&amp;$C441,'Smelter Look-up'!$J:$J,0)))</f>
        <v>#N/A</v>
      </c>
      <c r="X441" s="818">
        <f t="shared" si="60"/>
        <v>0</v>
      </c>
      <c r="AB441" s="819" t="str">
        <f t="shared" si="61"/>
      </c>
    </row>
    <row r="442" ht="20"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59"/>
      </c>
      <c r="T442" s="772" t="str">
        <f>IF(B442="","",IF(ISERROR(MATCH($J442,SorP!$B$1:$B$6226,0)),"",INDIRECT("'SorP'!$A$"&amp;MATCH($S442&amp;$J442,SorP!C:C,0))))</f>
      </c>
      <c r="U442" s="792"/>
      <c r="V442" s="817" t="e">
        <f>IF(C442="",NA(),IF(OR(C442="Smelter not listed",C442="Smelter not yet identified"),MATCH($B442&amp;$D442,'Smelter Look-up'!$J:$J,0),MATCH($B442&amp;$C442,'Smelter Look-up'!$J:$J,0)))</f>
        <v>#N/A</v>
      </c>
      <c r="X442" s="818">
        <f t="shared" si="60"/>
        <v>0</v>
      </c>
      <c r="AB442" s="819" t="str">
        <f t="shared" si="61"/>
      </c>
    </row>
    <row r="443" ht="20"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59"/>
      </c>
      <c r="T443" s="772" t="str">
        <f>IF(B443="","",IF(ISERROR(MATCH($J443,SorP!$B$1:$B$6226,0)),"",INDIRECT("'SorP'!$A$"&amp;MATCH($S443&amp;$J443,SorP!C:C,0))))</f>
      </c>
      <c r="U443" s="792"/>
      <c r="V443" s="817" t="e">
        <f>IF(C443="",NA(),IF(OR(C443="Smelter not listed",C443="Smelter not yet identified"),MATCH($B443&amp;$D443,'Smelter Look-up'!$J:$J,0),MATCH($B443&amp;$C443,'Smelter Look-up'!$J:$J,0)))</f>
        <v>#N/A</v>
      </c>
      <c r="X443" s="818">
        <f t="shared" si="60"/>
        <v>0</v>
      </c>
      <c r="AB443" s="819" t="str">
        <f t="shared" si="61"/>
      </c>
    </row>
    <row r="444" ht="20"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59"/>
      </c>
      <c r="T444" s="772" t="str">
        <f>IF(B444="","",IF(ISERROR(MATCH($J444,SorP!$B$1:$B$6226,0)),"",INDIRECT("'SorP'!$A$"&amp;MATCH($S444&amp;$J444,SorP!C:C,0))))</f>
      </c>
      <c r="U444" s="792"/>
      <c r="V444" s="817" t="e">
        <f>IF(C444="",NA(),IF(OR(C444="Smelter not listed",C444="Smelter not yet identified"),MATCH($B444&amp;$D444,'Smelter Look-up'!$J:$J,0),MATCH($B444&amp;$C444,'Smelter Look-up'!$J:$J,0)))</f>
        <v>#N/A</v>
      </c>
      <c r="X444" s="818">
        <f t="shared" si="60"/>
        <v>0</v>
      </c>
      <c r="AB444" s="819" t="str">
        <f t="shared" si="61"/>
      </c>
    </row>
    <row r="445" ht="20"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59"/>
      </c>
      <c r="T445" s="772" t="str">
        <f>IF(B445="","",IF(ISERROR(MATCH($J445,SorP!$B$1:$B$6226,0)),"",INDIRECT("'SorP'!$A$"&amp;MATCH($S445&amp;$J445,SorP!C:C,0))))</f>
      </c>
      <c r="U445" s="792"/>
      <c r="V445" s="817" t="e">
        <f>IF(C445="",NA(),IF(OR(C445="Smelter not listed",C445="Smelter not yet identified"),MATCH($B445&amp;$D445,'Smelter Look-up'!$J:$J,0),MATCH($B445&amp;$C445,'Smelter Look-up'!$J:$J,0)))</f>
        <v>#N/A</v>
      </c>
      <c r="X445" s="818">
        <f t="shared" si="60"/>
        <v>0</v>
      </c>
      <c r="AB445" s="819" t="str">
        <f t="shared" si="61"/>
      </c>
    </row>
    <row r="446" ht="20"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59"/>
      </c>
      <c r="T446" s="772" t="str">
        <f>IF(B446="","",IF(ISERROR(MATCH($J446,SorP!$B$1:$B$6226,0)),"",INDIRECT("'SorP'!$A$"&amp;MATCH($S446&amp;$J446,SorP!C:C,0))))</f>
      </c>
      <c r="U446" s="792"/>
      <c r="V446" s="817" t="e">
        <f>IF(C446="",NA(),IF(OR(C446="Smelter not listed",C446="Smelter not yet identified"),MATCH($B446&amp;$D446,'Smelter Look-up'!$J:$J,0),MATCH($B446&amp;$C446,'Smelter Look-up'!$J:$J,0)))</f>
        <v>#N/A</v>
      </c>
      <c r="X446" s="818">
        <f t="shared" si="60"/>
        <v>0</v>
      </c>
      <c r="AB446" s="819" t="str">
        <f t="shared" si="61"/>
      </c>
    </row>
    <row r="447" ht="20"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59"/>
      </c>
      <c r="T447" s="772" t="str">
        <f>IF(B447="","",IF(ISERROR(MATCH($J447,SorP!$B$1:$B$6226,0)),"",INDIRECT("'SorP'!$A$"&amp;MATCH($S447&amp;$J447,SorP!C:C,0))))</f>
      </c>
      <c r="U447" s="792"/>
      <c r="V447" s="817" t="e">
        <f>IF(C447="",NA(),IF(OR(C447="Smelter not listed",C447="Smelter not yet identified"),MATCH($B447&amp;$D447,'Smelter Look-up'!$J:$J,0),MATCH($B447&amp;$C447,'Smelter Look-up'!$J:$J,0)))</f>
        <v>#N/A</v>
      </c>
      <c r="X447" s="818">
        <f t="shared" si="60"/>
        <v>0</v>
      </c>
      <c r="AB447" s="819" t="str">
        <f t="shared" si="61"/>
      </c>
    </row>
    <row r="448" ht="20"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59"/>
      </c>
      <c r="T448" s="772" t="str">
        <f>IF(B448="","",IF(ISERROR(MATCH($J448,SorP!$B$1:$B$6226,0)),"",INDIRECT("'SorP'!$A$"&amp;MATCH($S448&amp;$J448,SorP!C:C,0))))</f>
      </c>
      <c r="U448" s="792"/>
      <c r="V448" s="817" t="e">
        <f>IF(C448="",NA(),IF(OR(C448="Smelter not listed",C448="Smelter not yet identified"),MATCH($B448&amp;$D448,'Smelter Look-up'!$J:$J,0),MATCH($B448&amp;$C448,'Smelter Look-up'!$J:$J,0)))</f>
        <v>#N/A</v>
      </c>
      <c r="X448" s="818">
        <f t="shared" si="60"/>
        <v>0</v>
      </c>
      <c r="AB448" s="819" t="str">
        <f t="shared" si="61"/>
      </c>
    </row>
    <row r="449" ht="20"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59"/>
      </c>
      <c r="T449" s="772" t="str">
        <f>IF(B449="","",IF(ISERROR(MATCH($J449,SorP!$B$1:$B$6226,0)),"",INDIRECT("'SorP'!$A$"&amp;MATCH($S449&amp;$J449,SorP!C:C,0))))</f>
      </c>
      <c r="U449" s="792"/>
      <c r="V449" s="817" t="e">
        <f>IF(C449="",NA(),IF(OR(C449="Smelter not listed",C449="Smelter not yet identified"),MATCH($B449&amp;$D449,'Smelter Look-up'!$J:$J,0),MATCH($B449&amp;$C449,'Smelter Look-up'!$J:$J,0)))</f>
        <v>#N/A</v>
      </c>
      <c r="X449" s="818">
        <f t="shared" si="60"/>
        <v>0</v>
      </c>
      <c r="AB449" s="819" t="str">
        <f t="shared" si="61"/>
      </c>
    </row>
    <row r="450" ht="20"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59"/>
      </c>
      <c r="T450" s="772" t="str">
        <f>IF(B450="","",IF(ISERROR(MATCH($J450,SorP!$B$1:$B$6226,0)),"",INDIRECT("'SorP'!$A$"&amp;MATCH($S450&amp;$J450,SorP!C:C,0))))</f>
      </c>
      <c r="U450" s="792"/>
      <c r="V450" s="817" t="e">
        <f>IF(C450="",NA(),IF(OR(C450="Smelter not listed",C450="Smelter not yet identified"),MATCH($B450&amp;$D450,'Smelter Look-up'!$J:$J,0),MATCH($B450&amp;$C450,'Smelter Look-up'!$J:$J,0)))</f>
        <v>#N/A</v>
      </c>
      <c r="X450" s="818">
        <f t="shared" si="60"/>
        <v>0</v>
      </c>
      <c r="AB450" s="819" t="str">
        <f t="shared" si="61"/>
      </c>
    </row>
    <row r="451" ht="20"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59"/>
      </c>
      <c r="T451" s="772" t="str">
        <f>IF(B451="","",IF(ISERROR(MATCH($J451,SorP!$B$1:$B$6226,0)),"",INDIRECT("'SorP'!$A$"&amp;MATCH($S451&amp;$J451,SorP!C:C,0))))</f>
      </c>
      <c r="U451" s="792"/>
      <c r="V451" s="817" t="e">
        <f>IF(C451="",NA(),IF(OR(C451="Smelter not listed",C451="Smelter not yet identified"),MATCH($B451&amp;$D451,'Smelter Look-up'!$J:$J,0),MATCH($B451&amp;$C451,'Smelter Look-up'!$J:$J,0)))</f>
        <v>#N/A</v>
      </c>
      <c r="X451" s="818">
        <f t="shared" si="60"/>
        <v>0</v>
      </c>
      <c r="AB451" s="819" t="str">
        <f t="shared" si="61"/>
      </c>
    </row>
    <row r="452" ht="20"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59"/>
      </c>
      <c r="T452" s="772" t="str">
        <f>IF(B452="","",IF(ISERROR(MATCH($J452,SorP!$B$1:$B$6226,0)),"",INDIRECT("'SorP'!$A$"&amp;MATCH($S452&amp;$J452,SorP!C:C,0))))</f>
      </c>
      <c r="U452" s="792"/>
      <c r="V452" s="817" t="e">
        <f>IF(C452="",NA(),IF(OR(C452="Smelter not listed",C452="Smelter not yet identified"),MATCH($B452&amp;$D452,'Smelter Look-up'!$J:$J,0),MATCH($B452&amp;$C452,'Smelter Look-up'!$J:$J,0)))</f>
        <v>#N/A</v>
      </c>
      <c r="X452" s="818">
        <f t="shared" si="60"/>
        <v>0</v>
      </c>
      <c r="AB452" s="819" t="str">
        <f t="shared" si="61"/>
      </c>
    </row>
    <row r="453" ht="20"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IF(B453="","",IF(ISERROR(MATCH($J453,SorP!$B$1:$B$6226,0)),"",INDIRECT("'SorP'!$A$"&amp;MATCH($S453&amp;$J453,SorP!C:C,0))))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5">IF(B454="","",IF(ISERROR(MATCH($E454,CL,0)),"Unknown",INDIRECT("'C'!$A$"&amp;MATCH($E454,CL,0)+1)))</f>
      </c>
      <c r="T454" s="772" t="str">
        <f>IF(B454="","",IF(ISERROR(MATCH($J454,SorP!$B$1:$B$6226,0)),"",INDIRECT("'SorP'!$A$"&amp;MATCH($S454&amp;$J454,SorP!C:C,0))))</f>
      </c>
      <c r="U454" s="792"/>
      <c r="V454" s="817" t="e">
        <f>IF(C454="",NA(),IF(OR(C454="Smelter not listed",C454="Smelter not yet identified"),MATCH($B454&amp;$D454,'Smelter Look-up'!$J:$J,0),MATCH($B454&amp;$C454,'Smelter Look-up'!$J:$J,0)))</f>
        <v>#N/A</v>
      </c>
      <c r="X454" s="818">
        <f ref="X454:X485" t="shared" si="66">IF(AND(C454="Smelter not listed",OR(LEN(D454)=0,LEN(E454)=0)),1,0)</f>
        <v>0</v>
      </c>
      <c r="AB454" s="819" t="str">
        <f ref="AB454:AB485" t="shared" si="67">B454&amp;C454</f>
      </c>
    </row>
    <row r="455" ht="20"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5"/>
      </c>
      <c r="T455" s="772" t="str">
        <f>IF(B455="","",IF(ISERROR(MATCH($J455,SorP!$B$1:$B$6226,0)),"",INDIRECT("'SorP'!$A$"&amp;MATCH($S455&amp;$J455,SorP!C:C,0))))</f>
      </c>
      <c r="U455" s="792"/>
      <c r="V455" s="817" t="e">
        <f>IF(C455="",NA(),IF(OR(C455="Smelter not listed",C455="Smelter not yet identified"),MATCH($B455&amp;$D455,'Smelter Look-up'!$J:$J,0),MATCH($B455&amp;$C455,'Smelter Look-up'!$J:$J,0)))</f>
        <v>#N/A</v>
      </c>
      <c r="X455" s="818">
        <f t="shared" si="66"/>
        <v>0</v>
      </c>
      <c r="AB455" s="819" t="str">
        <f t="shared" si="67"/>
      </c>
    </row>
    <row r="456" ht="20"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5"/>
      </c>
      <c r="T456" s="772" t="str">
        <f>IF(B456="","",IF(ISERROR(MATCH($J456,SorP!$B$1:$B$6226,0)),"",INDIRECT("'SorP'!$A$"&amp;MATCH($S456&amp;$J456,SorP!C:C,0))))</f>
      </c>
      <c r="U456" s="792"/>
      <c r="V456" s="817" t="e">
        <f>IF(C456="",NA(),IF(OR(C456="Smelter not listed",C456="Smelter not yet identified"),MATCH($B456&amp;$D456,'Smelter Look-up'!$J:$J,0),MATCH($B456&amp;$C456,'Smelter Look-up'!$J:$J,0)))</f>
        <v>#N/A</v>
      </c>
      <c r="X456" s="818">
        <f t="shared" si="66"/>
        <v>0</v>
      </c>
      <c r="AB456" s="819" t="str">
        <f t="shared" si="67"/>
      </c>
    </row>
    <row r="457" ht="20"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5"/>
      </c>
      <c r="T457" s="772" t="str">
        <f>IF(B457="","",IF(ISERROR(MATCH($J457,SorP!$B$1:$B$6226,0)),"",INDIRECT("'SorP'!$A$"&amp;MATCH($S457&amp;$J457,SorP!C:C,0))))</f>
      </c>
      <c r="U457" s="792"/>
      <c r="V457" s="817" t="e">
        <f>IF(C457="",NA(),IF(OR(C457="Smelter not listed",C457="Smelter not yet identified"),MATCH($B457&amp;$D457,'Smelter Look-up'!$J:$J,0),MATCH($B457&amp;$C457,'Smelter Look-up'!$J:$J,0)))</f>
        <v>#N/A</v>
      </c>
      <c r="X457" s="818">
        <f t="shared" si="66"/>
        <v>0</v>
      </c>
      <c r="AB457" s="819" t="str">
        <f t="shared" si="67"/>
      </c>
    </row>
    <row r="458" ht="20"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5"/>
      </c>
      <c r="T458" s="772" t="str">
        <f>IF(B458="","",IF(ISERROR(MATCH($J458,SorP!$B$1:$B$6226,0)),"",INDIRECT("'SorP'!$A$"&amp;MATCH($S458&amp;$J458,SorP!C:C,0))))</f>
      </c>
      <c r="U458" s="792"/>
      <c r="V458" s="817" t="e">
        <f>IF(C458="",NA(),IF(OR(C458="Smelter not listed",C458="Smelter not yet identified"),MATCH($B458&amp;$D458,'Smelter Look-up'!$J:$J,0),MATCH($B458&amp;$C458,'Smelter Look-up'!$J:$J,0)))</f>
        <v>#N/A</v>
      </c>
      <c r="X458" s="818">
        <f t="shared" si="66"/>
        <v>0</v>
      </c>
      <c r="AB458" s="819" t="str">
        <f t="shared" si="67"/>
      </c>
    </row>
    <row r="459" ht="20"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5"/>
      </c>
      <c r="T459" s="772" t="str">
        <f>IF(B459="","",IF(ISERROR(MATCH($J459,SorP!$B$1:$B$6226,0)),"",INDIRECT("'SorP'!$A$"&amp;MATCH($S459&amp;$J459,SorP!C:C,0))))</f>
      </c>
      <c r="U459" s="792"/>
      <c r="V459" s="817" t="e">
        <f>IF(C459="",NA(),IF(OR(C459="Smelter not listed",C459="Smelter not yet identified"),MATCH($B459&amp;$D459,'Smelter Look-up'!$J:$J,0),MATCH($B459&amp;$C459,'Smelter Look-up'!$J:$J,0)))</f>
        <v>#N/A</v>
      </c>
      <c r="X459" s="818">
        <f t="shared" si="66"/>
        <v>0</v>
      </c>
      <c r="AB459" s="819" t="str">
        <f t="shared" si="67"/>
      </c>
    </row>
    <row r="460" ht="20"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5"/>
      </c>
      <c r="T460" s="772" t="str">
        <f>IF(B460="","",IF(ISERROR(MATCH($J460,SorP!$B$1:$B$6226,0)),"",INDIRECT("'SorP'!$A$"&amp;MATCH($S460&amp;$J460,SorP!C:C,0))))</f>
      </c>
      <c r="U460" s="792"/>
      <c r="V460" s="817" t="e">
        <f>IF(C460="",NA(),IF(OR(C460="Smelter not listed",C460="Smelter not yet identified"),MATCH($B460&amp;$D460,'Smelter Look-up'!$J:$J,0),MATCH($B460&amp;$C460,'Smelter Look-up'!$J:$J,0)))</f>
        <v>#N/A</v>
      </c>
      <c r="X460" s="818">
        <f t="shared" si="66"/>
        <v>0</v>
      </c>
      <c r="AB460" s="819" t="str">
        <f t="shared" si="67"/>
      </c>
    </row>
    <row r="461" ht="20"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5"/>
      </c>
      <c r="T461" s="772" t="str">
        <f>IF(B461="","",IF(ISERROR(MATCH($J461,SorP!$B$1:$B$6226,0)),"",INDIRECT("'SorP'!$A$"&amp;MATCH($S461&amp;$J461,SorP!C:C,0))))</f>
      </c>
      <c r="U461" s="792"/>
      <c r="V461" s="817" t="e">
        <f>IF(C461="",NA(),IF(OR(C461="Smelter not listed",C461="Smelter not yet identified"),MATCH($B461&amp;$D461,'Smelter Look-up'!$J:$J,0),MATCH($B461&amp;$C461,'Smelter Look-up'!$J:$J,0)))</f>
        <v>#N/A</v>
      </c>
      <c r="X461" s="818">
        <f t="shared" si="66"/>
        <v>0</v>
      </c>
      <c r="AB461" s="819" t="str">
        <f t="shared" si="67"/>
      </c>
    </row>
    <row r="462" ht="20"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5"/>
      </c>
      <c r="T462" s="772" t="str">
        <f>IF(B462="","",IF(ISERROR(MATCH($J462,SorP!$B$1:$B$6226,0)),"",INDIRECT("'SorP'!$A$"&amp;MATCH($S462&amp;$J462,SorP!C:C,0))))</f>
      </c>
      <c r="U462" s="792"/>
      <c r="V462" s="817" t="e">
        <f>IF(C462="",NA(),IF(OR(C462="Smelter not listed",C462="Smelter not yet identified"),MATCH($B462&amp;$D462,'Smelter Look-up'!$J:$J,0),MATCH($B462&amp;$C462,'Smelter Look-up'!$J:$J,0)))</f>
        <v>#N/A</v>
      </c>
      <c r="X462" s="818">
        <f t="shared" si="66"/>
        <v>0</v>
      </c>
      <c r="AB462" s="819" t="str">
        <f t="shared" si="67"/>
      </c>
    </row>
    <row r="463" ht="20"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5"/>
      </c>
      <c r="T463" s="772" t="str">
        <f>IF(B463="","",IF(ISERROR(MATCH($J463,SorP!$B$1:$B$6226,0)),"",INDIRECT("'SorP'!$A$"&amp;MATCH($S463&amp;$J463,SorP!C:C,0))))</f>
      </c>
      <c r="U463" s="792"/>
      <c r="V463" s="817" t="e">
        <f>IF(C463="",NA(),IF(OR(C463="Smelter not listed",C463="Smelter not yet identified"),MATCH($B463&amp;$D463,'Smelter Look-up'!$J:$J,0),MATCH($B463&amp;$C463,'Smelter Look-up'!$J:$J,0)))</f>
        <v>#N/A</v>
      </c>
      <c r="X463" s="818">
        <f t="shared" si="66"/>
        <v>0</v>
      </c>
      <c r="AB463" s="819" t="str">
        <f t="shared" si="67"/>
      </c>
    </row>
    <row r="464" ht="20"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5"/>
      </c>
      <c r="T464" s="772" t="str">
        <f>IF(B464="","",IF(ISERROR(MATCH($J464,SorP!$B$1:$B$6226,0)),"",INDIRECT("'SorP'!$A$"&amp;MATCH($S464&amp;$J464,SorP!C:C,0))))</f>
      </c>
      <c r="U464" s="792"/>
      <c r="V464" s="817" t="e">
        <f>IF(C464="",NA(),IF(OR(C464="Smelter not listed",C464="Smelter not yet identified"),MATCH($B464&amp;$D464,'Smelter Look-up'!$J:$J,0),MATCH($B464&amp;$C464,'Smelter Look-up'!$J:$J,0)))</f>
        <v>#N/A</v>
      </c>
      <c r="X464" s="818">
        <f t="shared" si="66"/>
        <v>0</v>
      </c>
      <c r="AB464" s="819" t="str">
        <f t="shared" si="67"/>
      </c>
    </row>
    <row r="465" ht="20"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5"/>
      </c>
      <c r="T465" s="772" t="str">
        <f>IF(B465="","",IF(ISERROR(MATCH($J465,SorP!$B$1:$B$6226,0)),"",INDIRECT("'SorP'!$A$"&amp;MATCH($S465&amp;$J465,SorP!C:C,0))))</f>
      </c>
      <c r="U465" s="792"/>
      <c r="V465" s="817" t="e">
        <f>IF(C465="",NA(),IF(OR(C465="Smelter not listed",C465="Smelter not yet identified"),MATCH($B465&amp;$D465,'Smelter Look-up'!$J:$J,0),MATCH($B465&amp;$C465,'Smelter Look-up'!$J:$J,0)))</f>
        <v>#N/A</v>
      </c>
      <c r="X465" s="818">
        <f t="shared" si="66"/>
        <v>0</v>
      </c>
      <c r="AB465" s="819" t="str">
        <f t="shared" si="67"/>
      </c>
    </row>
    <row r="466" ht="20"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5"/>
      </c>
      <c r="T466" s="772" t="str">
        <f>IF(B466="","",IF(ISERROR(MATCH($J466,SorP!$B$1:$B$6226,0)),"",INDIRECT("'SorP'!$A$"&amp;MATCH($S466&amp;$J466,SorP!C:C,0))))</f>
      </c>
      <c r="U466" s="792"/>
      <c r="V466" s="817" t="e">
        <f>IF(C466="",NA(),IF(OR(C466="Smelter not listed",C466="Smelter not yet identified"),MATCH($B466&amp;$D466,'Smelter Look-up'!$J:$J,0),MATCH($B466&amp;$C466,'Smelter Look-up'!$J:$J,0)))</f>
        <v>#N/A</v>
      </c>
      <c r="X466" s="818">
        <f t="shared" si="66"/>
        <v>0</v>
      </c>
      <c r="AB466" s="819" t="str">
        <f t="shared" si="67"/>
      </c>
    </row>
    <row r="467" ht="20"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5"/>
      </c>
      <c r="T467" s="772" t="str">
        <f>IF(B467="","",IF(ISERROR(MATCH($J467,SorP!$B$1:$B$6226,0)),"",INDIRECT("'SorP'!$A$"&amp;MATCH($S467&amp;$J467,SorP!C:C,0))))</f>
      </c>
      <c r="U467" s="792"/>
      <c r="V467" s="817" t="e">
        <f>IF(C467="",NA(),IF(OR(C467="Smelter not listed",C467="Smelter not yet identified"),MATCH($B467&amp;$D467,'Smelter Look-up'!$J:$J,0),MATCH($B467&amp;$C467,'Smelter Look-up'!$J:$J,0)))</f>
        <v>#N/A</v>
      </c>
      <c r="X467" s="818">
        <f t="shared" si="66"/>
        <v>0</v>
      </c>
      <c r="AB467" s="819" t="str">
        <f t="shared" si="67"/>
      </c>
    </row>
    <row r="468" ht="20"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5"/>
      </c>
      <c r="T468" s="772" t="str">
        <f>IF(B468="","",IF(ISERROR(MATCH($J468,SorP!$B$1:$B$6226,0)),"",INDIRECT("'SorP'!$A$"&amp;MATCH($S468&amp;$J468,SorP!C:C,0))))</f>
      </c>
      <c r="U468" s="792"/>
      <c r="V468" s="817" t="e">
        <f>IF(C468="",NA(),IF(OR(C468="Smelter not listed",C468="Smelter not yet identified"),MATCH($B468&amp;$D468,'Smelter Look-up'!$J:$J,0),MATCH($B468&amp;$C468,'Smelter Look-up'!$J:$J,0)))</f>
        <v>#N/A</v>
      </c>
      <c r="X468" s="818">
        <f t="shared" si="66"/>
        <v>0</v>
      </c>
      <c r="AB468" s="819" t="str">
        <f t="shared" si="67"/>
      </c>
    </row>
    <row r="469" ht="20"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5"/>
      </c>
      <c r="T469" s="772" t="str">
        <f>IF(B469="","",IF(ISERROR(MATCH($J469,SorP!$B$1:$B$6226,0)),"",INDIRECT("'SorP'!$A$"&amp;MATCH($S469&amp;$J469,SorP!C:C,0))))</f>
      </c>
      <c r="U469" s="792"/>
      <c r="V469" s="817" t="e">
        <f>IF(C469="",NA(),IF(OR(C469="Smelter not listed",C469="Smelter not yet identified"),MATCH($B469&amp;$D469,'Smelter Look-up'!$J:$J,0),MATCH($B469&amp;$C469,'Smelter Look-up'!$J:$J,0)))</f>
        <v>#N/A</v>
      </c>
      <c r="X469" s="818">
        <f t="shared" si="66"/>
        <v>0</v>
      </c>
      <c r="AB469" s="819" t="str">
        <f t="shared" si="67"/>
      </c>
    </row>
    <row r="470" ht="20"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5"/>
      </c>
      <c r="T470" s="772" t="str">
        <f>IF(B470="","",IF(ISERROR(MATCH($J470,SorP!$B$1:$B$6226,0)),"",INDIRECT("'SorP'!$A$"&amp;MATCH($S470&amp;$J470,SorP!C:C,0))))</f>
      </c>
      <c r="U470" s="792"/>
      <c r="V470" s="817" t="e">
        <f>IF(C470="",NA(),IF(OR(C470="Smelter not listed",C470="Smelter not yet identified"),MATCH($B470&amp;$D470,'Smelter Look-up'!$J:$J,0),MATCH($B470&amp;$C470,'Smelter Look-up'!$J:$J,0)))</f>
        <v>#N/A</v>
      </c>
      <c r="X470" s="818">
        <f t="shared" si="66"/>
        <v>0</v>
      </c>
      <c r="AB470" s="819" t="str">
        <f t="shared" si="67"/>
      </c>
    </row>
    <row r="471" ht="20"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5"/>
      </c>
      <c r="T471" s="772" t="str">
        <f>IF(B471="","",IF(ISERROR(MATCH($J471,SorP!$B$1:$B$6226,0)),"",INDIRECT("'SorP'!$A$"&amp;MATCH($S471&amp;$J471,SorP!C:C,0))))</f>
      </c>
      <c r="U471" s="792"/>
      <c r="V471" s="817" t="e">
        <f>IF(C471="",NA(),IF(OR(C471="Smelter not listed",C471="Smelter not yet identified"),MATCH($B471&amp;$D471,'Smelter Look-up'!$J:$J,0),MATCH($B471&amp;$C471,'Smelter Look-up'!$J:$J,0)))</f>
        <v>#N/A</v>
      </c>
      <c r="X471" s="818">
        <f t="shared" si="66"/>
        <v>0</v>
      </c>
      <c r="AB471" s="819" t="str">
        <f t="shared" si="67"/>
      </c>
    </row>
    <row r="472" ht="20"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5"/>
      </c>
      <c r="T472" s="772" t="str">
        <f>IF(B472="","",IF(ISERROR(MATCH($J472,SorP!$B$1:$B$6226,0)),"",INDIRECT("'SorP'!$A$"&amp;MATCH($S472&amp;$J472,SorP!C:C,0))))</f>
      </c>
      <c r="U472" s="792"/>
      <c r="V472" s="817" t="e">
        <f>IF(C472="",NA(),IF(OR(C472="Smelter not listed",C472="Smelter not yet identified"),MATCH($B472&amp;$D472,'Smelter Look-up'!$J:$J,0),MATCH($B472&amp;$C472,'Smelter Look-up'!$J:$J,0)))</f>
        <v>#N/A</v>
      </c>
      <c r="X472" s="818">
        <f t="shared" si="66"/>
        <v>0</v>
      </c>
      <c r="AB472" s="819" t="str">
        <f t="shared" si="67"/>
      </c>
    </row>
    <row r="473" ht="20"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5"/>
      </c>
      <c r="T473" s="772" t="str">
        <f>IF(B473="","",IF(ISERROR(MATCH($J473,SorP!$B$1:$B$6226,0)),"",INDIRECT("'SorP'!$A$"&amp;MATCH($S473&amp;$J473,SorP!C:C,0))))</f>
      </c>
      <c r="U473" s="792"/>
      <c r="V473" s="817" t="e">
        <f>IF(C473="",NA(),IF(OR(C473="Smelter not listed",C473="Smelter not yet identified"),MATCH($B473&amp;$D473,'Smelter Look-up'!$J:$J,0),MATCH($B473&amp;$C473,'Smelter Look-up'!$J:$J,0)))</f>
        <v>#N/A</v>
      </c>
      <c r="X473" s="818">
        <f t="shared" si="66"/>
        <v>0</v>
      </c>
      <c r="AB473" s="819" t="str">
        <f t="shared" si="67"/>
      </c>
    </row>
    <row r="474" ht="20"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5"/>
      </c>
      <c r="T474" s="772" t="str">
        <f>IF(B474="","",IF(ISERROR(MATCH($J474,SorP!$B$1:$B$6226,0)),"",INDIRECT("'SorP'!$A$"&amp;MATCH($S474&amp;$J474,SorP!C:C,0))))</f>
      </c>
      <c r="U474" s="792"/>
      <c r="V474" s="817" t="e">
        <f>IF(C474="",NA(),IF(OR(C474="Smelter not listed",C474="Smelter not yet identified"),MATCH($B474&amp;$D474,'Smelter Look-up'!$J:$J,0),MATCH($B474&amp;$C474,'Smelter Look-up'!$J:$J,0)))</f>
        <v>#N/A</v>
      </c>
      <c r="X474" s="818">
        <f t="shared" si="66"/>
        <v>0</v>
      </c>
      <c r="AB474" s="819" t="str">
        <f t="shared" si="67"/>
      </c>
    </row>
    <row r="475" ht="20"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5"/>
      </c>
      <c r="T475" s="772" t="str">
        <f>IF(B475="","",IF(ISERROR(MATCH($J475,SorP!$B$1:$B$6226,0)),"",INDIRECT("'SorP'!$A$"&amp;MATCH($S475&amp;$J475,SorP!C:C,0))))</f>
      </c>
      <c r="U475" s="792"/>
      <c r="V475" s="817" t="e">
        <f>IF(C475="",NA(),IF(OR(C475="Smelter not listed",C475="Smelter not yet identified"),MATCH($B475&amp;$D475,'Smelter Look-up'!$J:$J,0),MATCH($B475&amp;$C475,'Smelter Look-up'!$J:$J,0)))</f>
        <v>#N/A</v>
      </c>
      <c r="X475" s="818">
        <f t="shared" si="66"/>
        <v>0</v>
      </c>
      <c r="AB475" s="819" t="str">
        <f t="shared" si="67"/>
      </c>
    </row>
    <row r="476" ht="20"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5"/>
      </c>
      <c r="T476" s="772" t="str">
        <f>IF(B476="","",IF(ISERROR(MATCH($J476,SorP!$B$1:$B$6226,0)),"",INDIRECT("'SorP'!$A$"&amp;MATCH($S476&amp;$J476,SorP!C:C,0))))</f>
      </c>
      <c r="U476" s="792"/>
      <c r="V476" s="817" t="e">
        <f>IF(C476="",NA(),IF(OR(C476="Smelter not listed",C476="Smelter not yet identified"),MATCH($B476&amp;$D476,'Smelter Look-up'!$J:$J,0),MATCH($B476&amp;$C476,'Smelter Look-up'!$J:$J,0)))</f>
        <v>#N/A</v>
      </c>
      <c r="X476" s="818">
        <f t="shared" si="66"/>
        <v>0</v>
      </c>
      <c r="AB476" s="819" t="str">
        <f t="shared" si="67"/>
      </c>
    </row>
    <row r="477" ht="20"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5"/>
      </c>
      <c r="T477" s="772" t="str">
        <f>IF(B477="","",IF(ISERROR(MATCH($J477,SorP!$B$1:$B$6226,0)),"",INDIRECT("'SorP'!$A$"&amp;MATCH($S477&amp;$J477,SorP!C:C,0))))</f>
      </c>
      <c r="U477" s="792"/>
      <c r="V477" s="817" t="e">
        <f>IF(C477="",NA(),IF(OR(C477="Smelter not listed",C477="Smelter not yet identified"),MATCH($B477&amp;$D477,'Smelter Look-up'!$J:$J,0),MATCH($B477&amp;$C477,'Smelter Look-up'!$J:$J,0)))</f>
        <v>#N/A</v>
      </c>
      <c r="X477" s="818">
        <f t="shared" si="66"/>
        <v>0</v>
      </c>
      <c r="AB477" s="819" t="str">
        <f t="shared" si="67"/>
      </c>
    </row>
    <row r="478" ht="20"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5"/>
      </c>
      <c r="T478" s="772" t="str">
        <f>IF(B478="","",IF(ISERROR(MATCH($J478,SorP!$B$1:$B$6226,0)),"",INDIRECT("'SorP'!$A$"&amp;MATCH($S478&amp;$J478,SorP!C:C,0))))</f>
      </c>
      <c r="U478" s="792"/>
      <c r="V478" s="817" t="e">
        <f>IF(C478="",NA(),IF(OR(C478="Smelter not listed",C478="Smelter not yet identified"),MATCH($B478&amp;$D478,'Smelter Look-up'!$J:$J,0),MATCH($B478&amp;$C478,'Smelter Look-up'!$J:$J,0)))</f>
        <v>#N/A</v>
      </c>
      <c r="X478" s="818">
        <f t="shared" si="66"/>
        <v>0</v>
      </c>
      <c r="AB478" s="819" t="str">
        <f t="shared" si="67"/>
      </c>
    </row>
    <row r="479" ht="20"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5"/>
      </c>
      <c r="T479" s="772" t="str">
        <f>IF(B479="","",IF(ISERROR(MATCH($J479,SorP!$B$1:$B$6226,0)),"",INDIRECT("'SorP'!$A$"&amp;MATCH($S479&amp;$J479,SorP!C:C,0))))</f>
      </c>
      <c r="U479" s="792"/>
      <c r="V479" s="817" t="e">
        <f>IF(C479="",NA(),IF(OR(C479="Smelter not listed",C479="Smelter not yet identified"),MATCH($B479&amp;$D479,'Smelter Look-up'!$J:$J,0),MATCH($B479&amp;$C479,'Smelter Look-up'!$J:$J,0)))</f>
        <v>#N/A</v>
      </c>
      <c r="X479" s="818">
        <f t="shared" si="66"/>
        <v>0</v>
      </c>
      <c r="AB479" s="819" t="str">
        <f t="shared" si="67"/>
      </c>
    </row>
    <row r="480" ht="20"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5"/>
      </c>
      <c r="T480" s="772" t="str">
        <f>IF(B480="","",IF(ISERROR(MATCH($J480,SorP!$B$1:$B$6226,0)),"",INDIRECT("'SorP'!$A$"&amp;MATCH($S480&amp;$J480,SorP!C:C,0))))</f>
      </c>
      <c r="U480" s="792"/>
      <c r="V480" s="817" t="e">
        <f>IF(C480="",NA(),IF(OR(C480="Smelter not listed",C480="Smelter not yet identified"),MATCH($B480&amp;$D480,'Smelter Look-up'!$J:$J,0),MATCH($B480&amp;$C480,'Smelter Look-up'!$J:$J,0)))</f>
        <v>#N/A</v>
      </c>
      <c r="X480" s="818">
        <f t="shared" si="66"/>
        <v>0</v>
      </c>
      <c r="AB480" s="819" t="str">
        <f t="shared" si="67"/>
      </c>
    </row>
    <row r="481" ht="20"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5"/>
      </c>
      <c r="T481" s="772" t="str">
        <f>IF(B481="","",IF(ISERROR(MATCH($J481,SorP!$B$1:$B$6226,0)),"",INDIRECT("'SorP'!$A$"&amp;MATCH($S481&amp;$J481,SorP!C:C,0))))</f>
      </c>
      <c r="U481" s="792"/>
      <c r="V481" s="817" t="e">
        <f>IF(C481="",NA(),IF(OR(C481="Smelter not listed",C481="Smelter not yet identified"),MATCH($B481&amp;$D481,'Smelter Look-up'!$J:$J,0),MATCH($B481&amp;$C481,'Smelter Look-up'!$J:$J,0)))</f>
        <v>#N/A</v>
      </c>
      <c r="X481" s="818">
        <f t="shared" si="66"/>
        <v>0</v>
      </c>
      <c r="AB481" s="819" t="str">
        <f t="shared" si="67"/>
      </c>
    </row>
    <row r="482" ht="20"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5"/>
      </c>
      <c r="T482" s="772" t="str">
        <f>IF(B482="","",IF(ISERROR(MATCH($J482,SorP!$B$1:$B$6226,0)),"",INDIRECT("'SorP'!$A$"&amp;MATCH($S482&amp;$J482,SorP!C:C,0))))</f>
      </c>
      <c r="U482" s="792"/>
      <c r="V482" s="817" t="e">
        <f>IF(C482="",NA(),IF(OR(C482="Smelter not listed",C482="Smelter not yet identified"),MATCH($B482&amp;$D482,'Smelter Look-up'!$J:$J,0),MATCH($B482&amp;$C482,'Smelter Look-up'!$J:$J,0)))</f>
        <v>#N/A</v>
      </c>
      <c r="X482" s="818">
        <f t="shared" si="66"/>
        <v>0</v>
      </c>
      <c r="AB482" s="819" t="str">
        <f t="shared" si="67"/>
      </c>
    </row>
    <row r="483" ht="20"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5"/>
      </c>
      <c r="T483" s="772" t="str">
        <f>IF(B483="","",IF(ISERROR(MATCH($J483,SorP!$B$1:$B$6226,0)),"",INDIRECT("'SorP'!$A$"&amp;MATCH($S483&amp;$J483,SorP!C:C,0))))</f>
      </c>
      <c r="U483" s="792"/>
      <c r="V483" s="817" t="e">
        <f>IF(C483="",NA(),IF(OR(C483="Smelter not listed",C483="Smelter not yet identified"),MATCH($B483&amp;$D483,'Smelter Look-up'!$J:$J,0),MATCH($B483&amp;$C483,'Smelter Look-up'!$J:$J,0)))</f>
        <v>#N/A</v>
      </c>
      <c r="X483" s="818">
        <f t="shared" si="66"/>
        <v>0</v>
      </c>
      <c r="AB483" s="819" t="str">
        <f t="shared" si="67"/>
      </c>
    </row>
    <row r="484" ht="20"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5"/>
      </c>
      <c r="T484" s="772" t="str">
        <f>IF(B484="","",IF(ISERROR(MATCH($J484,SorP!$B$1:$B$6226,0)),"",INDIRECT("'SorP'!$A$"&amp;MATCH($S484&amp;$J484,SorP!C:C,0))))</f>
      </c>
      <c r="U484" s="792"/>
      <c r="V484" s="817" t="e">
        <f>IF(C484="",NA(),IF(OR(C484="Smelter not listed",C484="Smelter not yet identified"),MATCH($B484&amp;$D484,'Smelter Look-up'!$J:$J,0),MATCH($B484&amp;$C484,'Smelter Look-up'!$J:$J,0)))</f>
        <v>#N/A</v>
      </c>
      <c r="X484" s="818">
        <f t="shared" si="66"/>
        <v>0</v>
      </c>
      <c r="AB484" s="819" t="str">
        <f t="shared" si="67"/>
      </c>
    </row>
    <row r="485" ht="20"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5"/>
      </c>
      <c r="T485" s="772" t="str">
        <f>IF(B485="","",IF(ISERROR(MATCH($J485,SorP!$B$1:$B$6226,0)),"",INDIRECT("'SorP'!$A$"&amp;MATCH($S485&amp;$J485,SorP!C:C,0))))</f>
      </c>
      <c r="U485" s="792"/>
      <c r="V485" s="817" t="e">
        <f>IF(C485="",NA(),IF(OR(C485="Smelter not listed",C485="Smelter not yet identified"),MATCH($B485&amp;$D485,'Smelter Look-up'!$J:$J,0),MATCH($B485&amp;$C485,'Smelter Look-up'!$J:$J,0)))</f>
        <v>#N/A</v>
      </c>
      <c r="X485" s="818">
        <f t="shared" si="66"/>
        <v>0</v>
      </c>
      <c r="AB485" s="819" t="str">
        <f t="shared" si="67"/>
      </c>
    </row>
    <row r="486" ht="20"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8">IF(B486="","",IF(ISERROR(MATCH($E486,CL,0)),"Unknown",INDIRECT("'C'!$A$"&amp;MATCH($E486,CL,0)+1)))</f>
      </c>
      <c r="T486" s="772" t="str">
        <f>IF(B486="","",IF(ISERROR(MATCH($J486,SorP!$B$1:$B$6226,0)),"",INDIRECT("'SorP'!$A$"&amp;MATCH($S486&amp;$J486,SorP!C:C,0))))</f>
      </c>
      <c r="U486" s="792"/>
      <c r="V486" s="817" t="e">
        <f>IF(C486="",NA(),IF(OR(C486="Smelter not listed",C486="Smelter not yet identified"),MATCH($B486&amp;$D486,'Smelter Look-up'!$J:$J,0),MATCH($B486&amp;$C486,'Smelter Look-up'!$J:$J,0)))</f>
        <v>#N/A</v>
      </c>
      <c r="X486" s="818">
        <f ref="X486:X516" t="shared" si="69">IF(AND(C486="Smelter not listed",OR(LEN(D486)=0,LEN(E486)=0)),1,0)</f>
        <v>0</v>
      </c>
      <c r="AB486" s="819" t="str">
        <f ref="AB486:AB516" t="shared" si="70">B486&amp;C486</f>
      </c>
    </row>
    <row r="487" ht="20"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8"/>
      </c>
      <c r="T487" s="772" t="str">
        <f>IF(B487="","",IF(ISERROR(MATCH($J487,SorP!$B$1:$B$6226,0)),"",INDIRECT("'SorP'!$A$"&amp;MATCH($S487&amp;$J487,SorP!C:C,0))))</f>
      </c>
      <c r="U487" s="792"/>
      <c r="V487" s="817" t="e">
        <f>IF(C487="",NA(),IF(OR(C487="Smelter not listed",C487="Smelter not yet identified"),MATCH($B487&amp;$D487,'Smelter Look-up'!$J:$J,0),MATCH($B487&amp;$C487,'Smelter Look-up'!$J:$J,0)))</f>
        <v>#N/A</v>
      </c>
      <c r="X487" s="818">
        <f t="shared" si="69"/>
        <v>0</v>
      </c>
      <c r="AB487" s="819" t="str">
        <f t="shared" si="70"/>
      </c>
    </row>
    <row r="488" ht="20"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8"/>
      </c>
      <c r="T488" s="772" t="str">
        <f>IF(B488="","",IF(ISERROR(MATCH($J488,SorP!$B$1:$B$6226,0)),"",INDIRECT("'SorP'!$A$"&amp;MATCH($S488&amp;$J488,SorP!C:C,0))))</f>
      </c>
      <c r="U488" s="792"/>
      <c r="V488" s="817" t="e">
        <f>IF(C488="",NA(),IF(OR(C488="Smelter not listed",C488="Smelter not yet identified"),MATCH($B488&amp;$D488,'Smelter Look-up'!$J:$J,0),MATCH($B488&amp;$C488,'Smelter Look-up'!$J:$J,0)))</f>
        <v>#N/A</v>
      </c>
      <c r="X488" s="818">
        <f t="shared" si="69"/>
        <v>0</v>
      </c>
      <c r="AB488" s="819" t="str">
        <f t="shared" si="70"/>
      </c>
    </row>
    <row r="489" ht="20"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8"/>
      </c>
      <c r="T489" s="772" t="str">
        <f>IF(B489="","",IF(ISERROR(MATCH($J489,SorP!$B$1:$B$6226,0)),"",INDIRECT("'SorP'!$A$"&amp;MATCH($S489&amp;$J489,SorP!C:C,0))))</f>
      </c>
      <c r="U489" s="792"/>
      <c r="V489" s="817" t="e">
        <f>IF(C489="",NA(),IF(OR(C489="Smelter not listed",C489="Smelter not yet identified"),MATCH($B489&amp;$D489,'Smelter Look-up'!$J:$J,0),MATCH($B489&amp;$C489,'Smelter Look-up'!$J:$J,0)))</f>
        <v>#N/A</v>
      </c>
      <c r="X489" s="818">
        <f t="shared" si="69"/>
        <v>0</v>
      </c>
      <c r="AB489" s="819" t="str">
        <f t="shared" si="70"/>
      </c>
    </row>
    <row r="490" ht="20"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8"/>
      </c>
      <c r="T490" s="772" t="str">
        <f>IF(B490="","",IF(ISERROR(MATCH($J490,SorP!$B$1:$B$6226,0)),"",INDIRECT("'SorP'!$A$"&amp;MATCH($S490&amp;$J490,SorP!C:C,0))))</f>
      </c>
      <c r="U490" s="792"/>
      <c r="V490" s="817" t="e">
        <f>IF(C490="",NA(),IF(OR(C490="Smelter not listed",C490="Smelter not yet identified"),MATCH($B490&amp;$D490,'Smelter Look-up'!$J:$J,0),MATCH($B490&amp;$C490,'Smelter Look-up'!$J:$J,0)))</f>
        <v>#N/A</v>
      </c>
      <c r="X490" s="818">
        <f t="shared" si="69"/>
        <v>0</v>
      </c>
      <c r="AB490" s="819" t="str">
        <f t="shared" si="70"/>
      </c>
    </row>
    <row r="491" ht="20"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8"/>
      </c>
      <c r="T491" s="772" t="str">
        <f>IF(B491="","",IF(ISERROR(MATCH($J491,SorP!$B$1:$B$6226,0)),"",INDIRECT("'SorP'!$A$"&amp;MATCH($S491&amp;$J491,SorP!C:C,0))))</f>
      </c>
      <c r="U491" s="792"/>
      <c r="V491" s="817" t="e">
        <f>IF(C491="",NA(),IF(OR(C491="Smelter not listed",C491="Smelter not yet identified"),MATCH($B491&amp;$D491,'Smelter Look-up'!$J:$J,0),MATCH($B491&amp;$C491,'Smelter Look-up'!$J:$J,0)))</f>
        <v>#N/A</v>
      </c>
      <c r="X491" s="818">
        <f t="shared" si="69"/>
        <v>0</v>
      </c>
      <c r="AB491" s="819" t="str">
        <f t="shared" si="70"/>
      </c>
    </row>
    <row r="492" ht="20"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8"/>
      </c>
      <c r="T492" s="772" t="str">
        <f>IF(B492="","",IF(ISERROR(MATCH($J492,SorP!$B$1:$B$6226,0)),"",INDIRECT("'SorP'!$A$"&amp;MATCH($S492&amp;$J492,SorP!C:C,0))))</f>
      </c>
      <c r="U492" s="792"/>
      <c r="V492" s="817" t="e">
        <f>IF(C492="",NA(),IF(OR(C492="Smelter not listed",C492="Smelter not yet identified"),MATCH($B492&amp;$D492,'Smelter Look-up'!$J:$J,0),MATCH($B492&amp;$C492,'Smelter Look-up'!$J:$J,0)))</f>
        <v>#N/A</v>
      </c>
      <c r="X492" s="818">
        <f t="shared" si="69"/>
        <v>0</v>
      </c>
      <c r="AB492" s="819" t="str">
        <f t="shared" si="70"/>
      </c>
    </row>
    <row r="493" ht="20"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8"/>
      </c>
      <c r="T493" s="772" t="str">
        <f>IF(B493="","",IF(ISERROR(MATCH($J493,SorP!$B$1:$B$6226,0)),"",INDIRECT("'SorP'!$A$"&amp;MATCH($S493&amp;$J493,SorP!C:C,0))))</f>
      </c>
      <c r="U493" s="792"/>
      <c r="V493" s="817" t="e">
        <f>IF(C493="",NA(),IF(OR(C493="Smelter not listed",C493="Smelter not yet identified"),MATCH($B493&amp;$D493,'Smelter Look-up'!$J:$J,0),MATCH($B493&amp;$C493,'Smelter Look-up'!$J:$J,0)))</f>
        <v>#N/A</v>
      </c>
      <c r="X493" s="818">
        <f t="shared" si="69"/>
        <v>0</v>
      </c>
      <c r="AB493" s="819" t="str">
        <f t="shared" si="70"/>
      </c>
    </row>
    <row r="494" ht="20"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8"/>
      </c>
      <c r="T494" s="772" t="str">
        <f>IF(B494="","",IF(ISERROR(MATCH($J494,SorP!$B$1:$B$6226,0)),"",INDIRECT("'SorP'!$A$"&amp;MATCH($S494&amp;$J494,SorP!C:C,0))))</f>
      </c>
      <c r="U494" s="792"/>
      <c r="V494" s="817" t="e">
        <f>IF(C494="",NA(),IF(OR(C494="Smelter not listed",C494="Smelter not yet identified"),MATCH($B494&amp;$D494,'Smelter Look-up'!$J:$J,0),MATCH($B494&amp;$C494,'Smelter Look-up'!$J:$J,0)))</f>
        <v>#N/A</v>
      </c>
      <c r="X494" s="818">
        <f t="shared" si="69"/>
        <v>0</v>
      </c>
      <c r="AB494" s="819" t="str">
        <f t="shared" si="70"/>
      </c>
    </row>
    <row r="495" ht="20"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8"/>
      </c>
      <c r="T495" s="772" t="str">
        <f>IF(B495="","",IF(ISERROR(MATCH($J495,SorP!$B$1:$B$6226,0)),"",INDIRECT("'SorP'!$A$"&amp;MATCH($S495&amp;$J495,SorP!C:C,0))))</f>
      </c>
      <c r="U495" s="792"/>
      <c r="V495" s="817" t="e">
        <f>IF(C495="",NA(),IF(OR(C495="Smelter not listed",C495="Smelter not yet identified"),MATCH($B495&amp;$D495,'Smelter Look-up'!$J:$J,0),MATCH($B495&amp;$C495,'Smelter Look-up'!$J:$J,0)))</f>
        <v>#N/A</v>
      </c>
      <c r="X495" s="818">
        <f t="shared" si="69"/>
        <v>0</v>
      </c>
      <c r="AB495" s="819" t="str">
        <f t="shared" si="70"/>
      </c>
    </row>
    <row r="496" ht="20"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8"/>
      </c>
      <c r="T496" s="772" t="str">
        <f>IF(B496="","",IF(ISERROR(MATCH($J496,SorP!$B$1:$B$6226,0)),"",INDIRECT("'SorP'!$A$"&amp;MATCH($S496&amp;$J496,SorP!C:C,0))))</f>
      </c>
      <c r="U496" s="792"/>
      <c r="V496" s="817" t="e">
        <f>IF(C496="",NA(),IF(OR(C496="Smelter not listed",C496="Smelter not yet identified"),MATCH($B496&amp;$D496,'Smelter Look-up'!$J:$J,0),MATCH($B496&amp;$C496,'Smelter Look-up'!$J:$J,0)))</f>
        <v>#N/A</v>
      </c>
      <c r="X496" s="818">
        <f t="shared" si="69"/>
        <v>0</v>
      </c>
      <c r="AB496" s="819" t="str">
        <f t="shared" si="70"/>
      </c>
    </row>
    <row r="497" ht="20"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8"/>
      </c>
      <c r="T497" s="772" t="str">
        <f>IF(B497="","",IF(ISERROR(MATCH($J497,SorP!$B$1:$B$6226,0)),"",INDIRECT("'SorP'!$A$"&amp;MATCH($S497&amp;$J497,SorP!C:C,0))))</f>
      </c>
      <c r="U497" s="792"/>
      <c r="V497" s="817" t="e">
        <f>IF(C497="",NA(),IF(OR(C497="Smelter not listed",C497="Smelter not yet identified"),MATCH($B497&amp;$D497,'Smelter Look-up'!$J:$J,0),MATCH($B497&amp;$C497,'Smelter Look-up'!$J:$J,0)))</f>
        <v>#N/A</v>
      </c>
      <c r="X497" s="818">
        <f t="shared" si="69"/>
        <v>0</v>
      </c>
      <c r="AB497" s="819" t="str">
        <f t="shared" si="70"/>
      </c>
    </row>
    <row r="498" ht="20"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8"/>
      </c>
      <c r="T498" s="772" t="str">
        <f>IF(B498="","",IF(ISERROR(MATCH($J498,SorP!$B$1:$B$6226,0)),"",INDIRECT("'SorP'!$A$"&amp;MATCH($S498&amp;$J498,SorP!C:C,0))))</f>
      </c>
      <c r="U498" s="792"/>
      <c r="V498" s="817" t="e">
        <f>IF(C498="",NA(),IF(OR(C498="Smelter not listed",C498="Smelter not yet identified"),MATCH($B498&amp;$D498,'Smelter Look-up'!$J:$J,0),MATCH($B498&amp;$C498,'Smelter Look-up'!$J:$J,0)))</f>
        <v>#N/A</v>
      </c>
      <c r="X498" s="818">
        <f t="shared" si="69"/>
        <v>0</v>
      </c>
      <c r="AB498" s="819" t="str">
        <f t="shared" si="70"/>
      </c>
    </row>
    <row r="499" ht="20"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8"/>
      </c>
      <c r="T499" s="772" t="str">
        <f>IF(B499="","",IF(ISERROR(MATCH($J499,SorP!$B$1:$B$6226,0)),"",INDIRECT("'SorP'!$A$"&amp;MATCH($S499&amp;$J499,SorP!C:C,0))))</f>
      </c>
      <c r="U499" s="792"/>
      <c r="V499" s="817" t="e">
        <f>IF(C499="",NA(),IF(OR(C499="Smelter not listed",C499="Smelter not yet identified"),MATCH($B499&amp;$D499,'Smelter Look-up'!$J:$J,0),MATCH($B499&amp;$C499,'Smelter Look-up'!$J:$J,0)))</f>
        <v>#N/A</v>
      </c>
      <c r="X499" s="818">
        <f t="shared" si="69"/>
        <v>0</v>
      </c>
      <c r="AB499" s="819" t="str">
        <f t="shared" si="70"/>
      </c>
    </row>
    <row r="500" ht="20"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8"/>
      </c>
      <c r="T500" s="772" t="str">
        <f>IF(B500="","",IF(ISERROR(MATCH($J500,SorP!$B$1:$B$6226,0)),"",INDIRECT("'SorP'!$A$"&amp;MATCH($S500&amp;$J500,SorP!C:C,0))))</f>
      </c>
      <c r="U500" s="792"/>
      <c r="V500" s="817" t="e">
        <f>IF(C500="",NA(),IF(OR(C500="Smelter not listed",C500="Smelter not yet identified"),MATCH($B500&amp;$D500,'Smelter Look-up'!$J:$J,0),MATCH($B500&amp;$C500,'Smelter Look-up'!$J:$J,0)))</f>
        <v>#N/A</v>
      </c>
      <c r="X500" s="818">
        <f t="shared" si="69"/>
        <v>0</v>
      </c>
      <c r="AB500" s="819" t="str">
        <f t="shared" si="70"/>
      </c>
    </row>
    <row r="501" ht="20"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8"/>
      </c>
      <c r="T501" s="772" t="str">
        <f>IF(B501="","",IF(ISERROR(MATCH($J501,SorP!$B$1:$B$6226,0)),"",INDIRECT("'SorP'!$A$"&amp;MATCH($S501&amp;$J501,SorP!C:C,0))))</f>
      </c>
      <c r="U501" s="792"/>
      <c r="V501" s="817" t="e">
        <f>IF(C501="",NA(),IF(OR(C501="Smelter not listed",C501="Smelter not yet identified"),MATCH($B501&amp;$D501,'Smelter Look-up'!$J:$J,0),MATCH($B501&amp;$C501,'Smelter Look-up'!$J:$J,0)))</f>
        <v>#N/A</v>
      </c>
      <c r="X501" s="818">
        <f t="shared" si="69"/>
        <v>0</v>
      </c>
      <c r="AB501" s="819" t="str">
        <f t="shared" si="70"/>
      </c>
    </row>
    <row r="502" ht="20"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8"/>
      </c>
      <c r="T502" s="772" t="str">
        <f>IF(B502="","",IF(ISERROR(MATCH($J502,SorP!$B$1:$B$6226,0)),"",INDIRECT("'SorP'!$A$"&amp;MATCH($S502&amp;$J502,SorP!C:C,0))))</f>
      </c>
      <c r="U502" s="792"/>
      <c r="V502" s="817" t="e">
        <f>IF(C502="",NA(),IF(OR(C502="Smelter not listed",C502="Smelter not yet identified"),MATCH($B502&amp;$D502,'Smelter Look-up'!$J:$J,0),MATCH($B502&amp;$C502,'Smelter Look-up'!$J:$J,0)))</f>
        <v>#N/A</v>
      </c>
      <c r="X502" s="818">
        <f t="shared" si="69"/>
        <v>0</v>
      </c>
      <c r="AB502" s="819" t="str">
        <f t="shared" si="70"/>
      </c>
    </row>
    <row r="503" ht="20"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8"/>
      </c>
      <c r="T503" s="772" t="str">
        <f>IF(B503="","",IF(ISERROR(MATCH($J503,SorP!$B$1:$B$6226,0)),"",INDIRECT("'SorP'!$A$"&amp;MATCH($S503&amp;$J503,SorP!C:C,0))))</f>
      </c>
      <c r="U503" s="792"/>
      <c r="V503" s="817" t="e">
        <f>IF(C503="",NA(),IF(OR(C503="Smelter not listed",C503="Smelter not yet identified"),MATCH($B503&amp;$D503,'Smelter Look-up'!$J:$J,0),MATCH($B503&amp;$C503,'Smelter Look-up'!$J:$J,0)))</f>
        <v>#N/A</v>
      </c>
      <c r="X503" s="818">
        <f t="shared" si="69"/>
        <v>0</v>
      </c>
      <c r="AB503" s="819" t="str">
        <f t="shared" si="70"/>
      </c>
    </row>
    <row r="504" ht="20"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8"/>
      </c>
      <c r="T504" s="772" t="str">
        <f>IF(B504="","",IF(ISERROR(MATCH($J504,SorP!$B$1:$B$6226,0)),"",INDIRECT("'SorP'!$A$"&amp;MATCH($S504&amp;$J504,SorP!C:C,0))))</f>
      </c>
      <c r="U504" s="792"/>
      <c r="V504" s="817" t="e">
        <f>IF(C504="",NA(),IF(OR(C504="Smelter not listed",C504="Smelter not yet identified"),MATCH($B504&amp;$D504,'Smelter Look-up'!$J:$J,0),MATCH($B504&amp;$C504,'Smelter Look-up'!$J:$J,0)))</f>
        <v>#N/A</v>
      </c>
      <c r="X504" s="818">
        <f t="shared" si="69"/>
        <v>0</v>
      </c>
      <c r="AB504" s="819" t="str">
        <f t="shared" si="70"/>
      </c>
    </row>
    <row r="505" ht="20"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8"/>
      </c>
      <c r="T505" s="772" t="str">
        <f>IF(B505="","",IF(ISERROR(MATCH($J505,SorP!$B$1:$B$6226,0)),"",INDIRECT("'SorP'!$A$"&amp;MATCH($S505&amp;$J505,SorP!C:C,0))))</f>
      </c>
      <c r="U505" s="792"/>
      <c r="V505" s="817" t="e">
        <f>IF(C505="",NA(),IF(OR(C505="Smelter not listed",C505="Smelter not yet identified"),MATCH($B505&amp;$D505,'Smelter Look-up'!$J:$J,0),MATCH($B505&amp;$C505,'Smelter Look-up'!$J:$J,0)))</f>
        <v>#N/A</v>
      </c>
      <c r="X505" s="818">
        <f t="shared" si="69"/>
        <v>0</v>
      </c>
      <c r="AB505" s="819" t="str">
        <f t="shared" si="70"/>
      </c>
    </row>
    <row r="506" ht="20"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8"/>
      </c>
      <c r="T506" s="772" t="str">
        <f>IF(B506="","",IF(ISERROR(MATCH($J506,SorP!$B$1:$B$6226,0)),"",INDIRECT("'SorP'!$A$"&amp;MATCH($S506&amp;$J506,SorP!C:C,0))))</f>
      </c>
      <c r="U506" s="792"/>
      <c r="V506" s="817" t="e">
        <f>IF(C506="",NA(),IF(OR(C506="Smelter not listed",C506="Smelter not yet identified"),MATCH($B506&amp;$D506,'Smelter Look-up'!$J:$J,0),MATCH($B506&amp;$C506,'Smelter Look-up'!$J:$J,0)))</f>
        <v>#N/A</v>
      </c>
      <c r="X506" s="818">
        <f t="shared" si="69"/>
        <v>0</v>
      </c>
      <c r="AB506" s="819" t="str">
        <f t="shared" si="70"/>
      </c>
    </row>
    <row r="507" ht="20"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8"/>
      </c>
      <c r="T507" s="772" t="str">
        <f>IF(B507="","",IF(ISERROR(MATCH($J507,SorP!$B$1:$B$6226,0)),"",INDIRECT("'SorP'!$A$"&amp;MATCH($S507&amp;$J507,SorP!C:C,0))))</f>
      </c>
      <c r="U507" s="792"/>
      <c r="V507" s="817" t="e">
        <f>IF(C507="",NA(),IF(OR(C507="Smelter not listed",C507="Smelter not yet identified"),MATCH($B507&amp;$D507,'Smelter Look-up'!$J:$J,0),MATCH($B507&amp;$C507,'Smelter Look-up'!$J:$J,0)))</f>
        <v>#N/A</v>
      </c>
      <c r="X507" s="818">
        <f t="shared" si="69"/>
        <v>0</v>
      </c>
      <c r="AB507" s="819" t="str">
        <f t="shared" si="70"/>
      </c>
    </row>
    <row r="508" ht="20"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8"/>
      </c>
      <c r="T508" s="772" t="str">
        <f>IF(B508="","",IF(ISERROR(MATCH($J508,SorP!$B$1:$B$6226,0)),"",INDIRECT("'SorP'!$A$"&amp;MATCH($S508&amp;$J508,SorP!C:C,0))))</f>
      </c>
      <c r="U508" s="792"/>
      <c r="V508" s="817" t="e">
        <f>IF(C508="",NA(),IF(OR(C508="Smelter not listed",C508="Smelter not yet identified"),MATCH($B508&amp;$D508,'Smelter Look-up'!$J:$J,0),MATCH($B508&amp;$C508,'Smelter Look-up'!$J:$J,0)))</f>
        <v>#N/A</v>
      </c>
      <c r="X508" s="818">
        <f t="shared" si="69"/>
        <v>0</v>
      </c>
      <c r="AB508" s="819" t="str">
        <f t="shared" si="70"/>
      </c>
    </row>
    <row r="509" ht="20"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8"/>
      </c>
      <c r="T509" s="772" t="str">
        <f>IF(B509="","",IF(ISERROR(MATCH($J509,SorP!$B$1:$B$6226,0)),"",INDIRECT("'SorP'!$A$"&amp;MATCH($S509&amp;$J509,SorP!C:C,0))))</f>
      </c>
      <c r="U509" s="792"/>
      <c r="V509" s="817" t="e">
        <f>IF(C509="",NA(),IF(OR(C509="Smelter not listed",C509="Smelter not yet identified"),MATCH($B509&amp;$D509,'Smelter Look-up'!$J:$J,0),MATCH($B509&amp;$C509,'Smelter Look-up'!$J:$J,0)))</f>
        <v>#N/A</v>
      </c>
      <c r="X509" s="818">
        <f t="shared" si="69"/>
        <v>0</v>
      </c>
      <c r="AB509" s="819" t="str">
        <f t="shared" si="70"/>
      </c>
    </row>
    <row r="510" ht="20"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8"/>
      </c>
      <c r="T510" s="772" t="str">
        <f>IF(B510="","",IF(ISERROR(MATCH($J510,SorP!$B$1:$B$6226,0)),"",INDIRECT("'SorP'!$A$"&amp;MATCH($S510&amp;$J510,SorP!C:C,0))))</f>
      </c>
      <c r="U510" s="792"/>
      <c r="V510" s="817" t="e">
        <f>IF(C510="",NA(),IF(OR(C510="Smelter not listed",C510="Smelter not yet identified"),MATCH($B510&amp;$D510,'Smelter Look-up'!$J:$J,0),MATCH($B510&amp;$C510,'Smelter Look-up'!$J:$J,0)))</f>
        <v>#N/A</v>
      </c>
      <c r="X510" s="818">
        <f t="shared" si="69"/>
        <v>0</v>
      </c>
      <c r="AB510" s="819" t="str">
        <f t="shared" si="70"/>
      </c>
    </row>
    <row r="511" ht="20"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8"/>
      </c>
      <c r="T511" s="772" t="str">
        <f>IF(B511="","",IF(ISERROR(MATCH($J511,SorP!$B$1:$B$6226,0)),"",INDIRECT("'SorP'!$A$"&amp;MATCH($S511&amp;$J511,SorP!C:C,0))))</f>
      </c>
      <c r="U511" s="792"/>
      <c r="V511" s="817" t="e">
        <f>IF(C511="",NA(),IF(OR(C511="Smelter not listed",C511="Smelter not yet identified"),MATCH($B511&amp;$D511,'Smelter Look-up'!$J:$J,0),MATCH($B511&amp;$C511,'Smelter Look-up'!$J:$J,0)))</f>
        <v>#N/A</v>
      </c>
      <c r="X511" s="818">
        <f t="shared" si="69"/>
        <v>0</v>
      </c>
      <c r="AB511" s="819" t="str">
        <f t="shared" si="70"/>
      </c>
    </row>
    <row r="512" ht="20"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8"/>
      </c>
      <c r="T512" s="772" t="str">
        <f>IF(B512="","",IF(ISERROR(MATCH($J512,SorP!$B$1:$B$6226,0)),"",INDIRECT("'SorP'!$A$"&amp;MATCH($S512&amp;$J512,SorP!C:C,0))))</f>
      </c>
      <c r="U512" s="792"/>
      <c r="V512" s="817" t="e">
        <f>IF(C512="",NA(),IF(OR(C512="Smelter not listed",C512="Smelter not yet identified"),MATCH($B512&amp;$D512,'Smelter Look-up'!$J:$J,0),MATCH($B512&amp;$C512,'Smelter Look-up'!$J:$J,0)))</f>
        <v>#N/A</v>
      </c>
      <c r="X512" s="818">
        <f t="shared" si="69"/>
        <v>0</v>
      </c>
      <c r="AB512" s="819" t="str">
        <f t="shared" si="70"/>
      </c>
    </row>
    <row r="513" ht="20"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8"/>
      </c>
      <c r="T513" s="772" t="str">
        <f>IF(B513="","",IF(ISERROR(MATCH($J513,SorP!$B$1:$B$6226,0)),"",INDIRECT("'SorP'!$A$"&amp;MATCH($S513&amp;$J513,SorP!C:C,0))))</f>
      </c>
      <c r="U513" s="792"/>
      <c r="V513" s="817" t="e">
        <f>IF(C513="",NA(),IF(OR(C513="Smelter not listed",C513="Smelter not yet identified"),MATCH($B513&amp;$D513,'Smelter Look-up'!$J:$J,0),MATCH($B513&amp;$C513,'Smelter Look-up'!$J:$J,0)))</f>
        <v>#N/A</v>
      </c>
      <c r="X513" s="818">
        <f t="shared" si="69"/>
        <v>0</v>
      </c>
      <c r="AB513" s="819" t="str">
        <f t="shared" si="70"/>
      </c>
    </row>
    <row r="514" ht="20"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8"/>
      </c>
      <c r="T514" s="772" t="str">
        <f>IF(B514="","",IF(ISERROR(MATCH($J514,SorP!$B$1:$B$6226,0)),"",INDIRECT("'SorP'!$A$"&amp;MATCH($S514&amp;$J514,SorP!C:C,0))))</f>
      </c>
      <c r="U514" s="792"/>
      <c r="V514" s="817" t="e">
        <f>IF(C514="",NA(),IF(OR(C514="Smelter not listed",C514="Smelter not yet identified"),MATCH($B514&amp;$D514,'Smelter Look-up'!$J:$J,0),MATCH($B514&amp;$C514,'Smelter Look-up'!$J:$J,0)))</f>
        <v>#N/A</v>
      </c>
      <c r="X514" s="818">
        <f t="shared" si="69"/>
        <v>0</v>
      </c>
      <c r="AB514" s="819" t="str">
        <f t="shared" si="70"/>
      </c>
    </row>
    <row r="515" ht="20"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8"/>
      </c>
      <c r="T515" s="772" t="str">
        <f>IF(B515="","",IF(ISERROR(MATCH($J515,SorP!$B$1:$B$6226,0)),"",INDIRECT("'SorP'!$A$"&amp;MATCH($S515&amp;$J515,SorP!C:C,0))))</f>
      </c>
      <c r="U515" s="792"/>
      <c r="V515" s="817" t="e">
        <f>IF(C515="",NA(),IF(OR(C515="Smelter not listed",C515="Smelter not yet identified"),MATCH($B515&amp;$D515,'Smelter Look-up'!$J:$J,0),MATCH($B515&amp;$C515,'Smelter Look-up'!$J:$J,0)))</f>
        <v>#N/A</v>
      </c>
      <c r="X515" s="818">
        <f t="shared" si="69"/>
        <v>0</v>
      </c>
      <c r="AB515" s="819" t="str">
        <f t="shared" si="70"/>
      </c>
    </row>
    <row r="516" ht="20"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8"/>
      </c>
      <c r="T516" s="772" t="str">
        <f>IF(B516="","",IF(ISERROR(MATCH($J516,SorP!$B$1:$B$6226,0)),"",INDIRECT("'SorP'!$A$"&amp;MATCH($S516&amp;$J516,SorP!C:C,0))))</f>
      </c>
      <c r="U516" s="792"/>
      <c r="V516" s="817" t="e">
        <f>IF(C516="",NA(),IF(OR(C516="Smelter not listed",C516="Smelter not yet identified"),MATCH($B516&amp;$D516,'Smelter Look-up'!$J:$J,0),MATCH($B516&amp;$C516,'Smelter Look-up'!$J:$J,0)))</f>
        <v>#N/A</v>
      </c>
      <c r="X516" s="818">
        <f t="shared" si="69"/>
        <v>0</v>
      </c>
      <c r="AB516" s="819" t="str">
        <f t="shared" si="70"/>
      </c>
    </row>
    <row r="517" ht="20"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IF(B517="","",IF(ISERROR(MATCH($J517,SorP!$B$1:$B$6226,0)),"",INDIRECT("'SorP'!$A$"&amp;MATCH($S517&amp;$J517,SorP!C:C,0))))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4">IF(B518="","",IF(ISERROR(MATCH($E518,CL,0)),"Unknown",INDIRECT("'C'!$A$"&amp;MATCH($E518,CL,0)+1)))</f>
      </c>
      <c r="T518" s="772" t="str">
        <f>IF(B518="","",IF(ISERROR(MATCH($J518,SorP!$B$1:$B$6226,0)),"",INDIRECT("'SorP'!$A$"&amp;MATCH($S518&amp;$J518,SorP!C:C,0))))</f>
      </c>
      <c r="U518" s="792"/>
      <c r="V518" s="817" t="e">
        <f>IF(C518="",NA(),IF(OR(C518="Smelter not listed",C518="Smelter not yet identified"),MATCH($B518&amp;$D518,'Smelter Look-up'!$J:$J,0),MATCH($B518&amp;$C518,'Smelter Look-up'!$J:$J,0)))</f>
        <v>#N/A</v>
      </c>
      <c r="X518" s="818">
        <f ref="X518:X549" t="shared" si="75">IF(AND(C518="Smelter not listed",OR(LEN(D518)=0,LEN(E518)=0)),1,0)</f>
        <v>0</v>
      </c>
      <c r="AB518" s="819" t="str">
        <f ref="AB518:AB549" t="shared" si="76">B518&amp;C518</f>
      </c>
    </row>
    <row r="519" ht="20"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4"/>
      </c>
      <c r="T519" s="772" t="str">
        <f>IF(B519="","",IF(ISERROR(MATCH($J519,SorP!$B$1:$B$6226,0)),"",INDIRECT("'SorP'!$A$"&amp;MATCH($S519&amp;$J519,SorP!C:C,0))))</f>
      </c>
      <c r="U519" s="792"/>
      <c r="V519" s="817" t="e">
        <f>IF(C519="",NA(),IF(OR(C519="Smelter not listed",C519="Smelter not yet identified"),MATCH($B519&amp;$D519,'Smelter Look-up'!$J:$J,0),MATCH($B519&amp;$C519,'Smelter Look-up'!$J:$J,0)))</f>
        <v>#N/A</v>
      </c>
      <c r="X519" s="818">
        <f t="shared" si="75"/>
        <v>0</v>
      </c>
      <c r="AB519" s="819" t="str">
        <f t="shared" si="76"/>
      </c>
    </row>
    <row r="520" ht="20"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4"/>
      </c>
      <c r="T520" s="772" t="str">
        <f>IF(B520="","",IF(ISERROR(MATCH($J520,SorP!$B$1:$B$6226,0)),"",INDIRECT("'SorP'!$A$"&amp;MATCH($S520&amp;$J520,SorP!C:C,0))))</f>
      </c>
      <c r="U520" s="792"/>
      <c r="V520" s="817" t="e">
        <f>IF(C520="",NA(),IF(OR(C520="Smelter not listed",C520="Smelter not yet identified"),MATCH($B520&amp;$D520,'Smelter Look-up'!$J:$J,0),MATCH($B520&amp;$C520,'Smelter Look-up'!$J:$J,0)))</f>
        <v>#N/A</v>
      </c>
      <c r="X520" s="818">
        <f t="shared" si="75"/>
        <v>0</v>
      </c>
      <c r="AB520" s="819" t="str">
        <f t="shared" si="76"/>
      </c>
    </row>
    <row r="521" ht="20"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4"/>
      </c>
      <c r="T521" s="772" t="str">
        <f>IF(B521="","",IF(ISERROR(MATCH($J521,SorP!$B$1:$B$6226,0)),"",INDIRECT("'SorP'!$A$"&amp;MATCH($S521&amp;$J521,SorP!C:C,0))))</f>
      </c>
      <c r="U521" s="792"/>
      <c r="V521" s="817" t="e">
        <f>IF(C521="",NA(),IF(OR(C521="Smelter not listed",C521="Smelter not yet identified"),MATCH($B521&amp;$D521,'Smelter Look-up'!$J:$J,0),MATCH($B521&amp;$C521,'Smelter Look-up'!$J:$J,0)))</f>
        <v>#N/A</v>
      </c>
      <c r="X521" s="818">
        <f t="shared" si="75"/>
        <v>0</v>
      </c>
      <c r="AB521" s="819" t="str">
        <f t="shared" si="76"/>
      </c>
    </row>
    <row r="522" ht="20"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4"/>
      </c>
      <c r="T522" s="772" t="str">
        <f>IF(B522="","",IF(ISERROR(MATCH($J522,SorP!$B$1:$B$6226,0)),"",INDIRECT("'SorP'!$A$"&amp;MATCH($S522&amp;$J522,SorP!C:C,0))))</f>
      </c>
      <c r="U522" s="792"/>
      <c r="V522" s="817" t="e">
        <f>IF(C522="",NA(),IF(OR(C522="Smelter not listed",C522="Smelter not yet identified"),MATCH($B522&amp;$D522,'Smelter Look-up'!$J:$J,0),MATCH($B522&amp;$C522,'Smelter Look-up'!$J:$J,0)))</f>
        <v>#N/A</v>
      </c>
      <c r="X522" s="818">
        <f t="shared" si="75"/>
        <v>0</v>
      </c>
      <c r="AB522" s="819" t="str">
        <f t="shared" si="76"/>
      </c>
    </row>
    <row r="523" ht="20"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4"/>
      </c>
      <c r="T523" s="772" t="str">
        <f>IF(B523="","",IF(ISERROR(MATCH($J523,SorP!$B$1:$B$6226,0)),"",INDIRECT("'SorP'!$A$"&amp;MATCH($S523&amp;$J523,SorP!C:C,0))))</f>
      </c>
      <c r="U523" s="792"/>
      <c r="V523" s="817" t="e">
        <f>IF(C523="",NA(),IF(OR(C523="Smelter not listed",C523="Smelter not yet identified"),MATCH($B523&amp;$D523,'Smelter Look-up'!$J:$J,0),MATCH($B523&amp;$C523,'Smelter Look-up'!$J:$J,0)))</f>
        <v>#N/A</v>
      </c>
      <c r="X523" s="818">
        <f t="shared" si="75"/>
        <v>0</v>
      </c>
      <c r="AB523" s="819" t="str">
        <f t="shared" si="76"/>
      </c>
    </row>
    <row r="524" ht="20"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4"/>
      </c>
      <c r="T524" s="772" t="str">
        <f>IF(B524="","",IF(ISERROR(MATCH($J524,SorP!$B$1:$B$6226,0)),"",INDIRECT("'SorP'!$A$"&amp;MATCH($S524&amp;$J524,SorP!C:C,0))))</f>
      </c>
      <c r="U524" s="792"/>
      <c r="V524" s="817" t="e">
        <f>IF(C524="",NA(),IF(OR(C524="Smelter not listed",C524="Smelter not yet identified"),MATCH($B524&amp;$D524,'Smelter Look-up'!$J:$J,0),MATCH($B524&amp;$C524,'Smelter Look-up'!$J:$J,0)))</f>
        <v>#N/A</v>
      </c>
      <c r="X524" s="818">
        <f t="shared" si="75"/>
        <v>0</v>
      </c>
      <c r="AB524" s="819" t="str">
        <f t="shared" si="76"/>
      </c>
    </row>
    <row r="525" ht="20"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4"/>
      </c>
      <c r="T525" s="772" t="str">
        <f>IF(B525="","",IF(ISERROR(MATCH($J525,SorP!$B$1:$B$6226,0)),"",INDIRECT("'SorP'!$A$"&amp;MATCH($S525&amp;$J525,SorP!C:C,0))))</f>
      </c>
      <c r="U525" s="792"/>
      <c r="V525" s="817" t="e">
        <f>IF(C525="",NA(),IF(OR(C525="Smelter not listed",C525="Smelter not yet identified"),MATCH($B525&amp;$D525,'Smelter Look-up'!$J:$J,0),MATCH($B525&amp;$C525,'Smelter Look-up'!$J:$J,0)))</f>
        <v>#N/A</v>
      </c>
      <c r="X525" s="818">
        <f t="shared" si="75"/>
        <v>0</v>
      </c>
      <c r="AB525" s="819" t="str">
        <f t="shared" si="76"/>
      </c>
    </row>
    <row r="526" ht="20"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4"/>
      </c>
      <c r="T526" s="772" t="str">
        <f>IF(B526="","",IF(ISERROR(MATCH($J526,SorP!$B$1:$B$6226,0)),"",INDIRECT("'SorP'!$A$"&amp;MATCH($S526&amp;$J526,SorP!C:C,0))))</f>
      </c>
      <c r="U526" s="792"/>
      <c r="V526" s="817" t="e">
        <f>IF(C526="",NA(),IF(OR(C526="Smelter not listed",C526="Smelter not yet identified"),MATCH($B526&amp;$D526,'Smelter Look-up'!$J:$J,0),MATCH($B526&amp;$C526,'Smelter Look-up'!$J:$J,0)))</f>
        <v>#N/A</v>
      </c>
      <c r="X526" s="818">
        <f t="shared" si="75"/>
        <v>0</v>
      </c>
      <c r="AB526" s="819" t="str">
        <f t="shared" si="76"/>
      </c>
    </row>
    <row r="527" ht="20"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4"/>
      </c>
      <c r="T527" s="772" t="str">
        <f>IF(B527="","",IF(ISERROR(MATCH($J527,SorP!$B$1:$B$6226,0)),"",INDIRECT("'SorP'!$A$"&amp;MATCH($S527&amp;$J527,SorP!C:C,0))))</f>
      </c>
      <c r="U527" s="792"/>
      <c r="V527" s="817" t="e">
        <f>IF(C527="",NA(),IF(OR(C527="Smelter not listed",C527="Smelter not yet identified"),MATCH($B527&amp;$D527,'Smelter Look-up'!$J:$J,0),MATCH($B527&amp;$C527,'Smelter Look-up'!$J:$J,0)))</f>
        <v>#N/A</v>
      </c>
      <c r="X527" s="818">
        <f t="shared" si="75"/>
        <v>0</v>
      </c>
      <c r="AB527" s="819" t="str">
        <f t="shared" si="76"/>
      </c>
    </row>
    <row r="528" ht="20"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4"/>
      </c>
      <c r="T528" s="772" t="str">
        <f>IF(B528="","",IF(ISERROR(MATCH($J528,SorP!$B$1:$B$6226,0)),"",INDIRECT("'SorP'!$A$"&amp;MATCH($S528&amp;$J528,SorP!C:C,0))))</f>
      </c>
      <c r="U528" s="792"/>
      <c r="V528" s="817" t="e">
        <f>IF(C528="",NA(),IF(OR(C528="Smelter not listed",C528="Smelter not yet identified"),MATCH($B528&amp;$D528,'Smelter Look-up'!$J:$J,0),MATCH($B528&amp;$C528,'Smelter Look-up'!$J:$J,0)))</f>
        <v>#N/A</v>
      </c>
      <c r="X528" s="818">
        <f t="shared" si="75"/>
        <v>0</v>
      </c>
      <c r="AB528" s="819" t="str">
        <f t="shared" si="76"/>
      </c>
    </row>
    <row r="529" ht="20"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4"/>
      </c>
      <c r="T529" s="772" t="str">
        <f>IF(B529="","",IF(ISERROR(MATCH($J529,SorP!$B$1:$B$6226,0)),"",INDIRECT("'SorP'!$A$"&amp;MATCH($S529&amp;$J529,SorP!C:C,0))))</f>
      </c>
      <c r="U529" s="792"/>
      <c r="V529" s="817" t="e">
        <f>IF(C529="",NA(),IF(OR(C529="Smelter not listed",C529="Smelter not yet identified"),MATCH($B529&amp;$D529,'Smelter Look-up'!$J:$J,0),MATCH($B529&amp;$C529,'Smelter Look-up'!$J:$J,0)))</f>
        <v>#N/A</v>
      </c>
      <c r="X529" s="818">
        <f t="shared" si="75"/>
        <v>0</v>
      </c>
      <c r="AB529" s="819" t="str">
        <f t="shared" si="76"/>
      </c>
    </row>
    <row r="530" ht="20"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4"/>
      </c>
      <c r="T530" s="772" t="str">
        <f>IF(B530="","",IF(ISERROR(MATCH($J530,SorP!$B$1:$B$6226,0)),"",INDIRECT("'SorP'!$A$"&amp;MATCH($S530&amp;$J530,SorP!C:C,0))))</f>
      </c>
      <c r="U530" s="792"/>
      <c r="V530" s="817" t="e">
        <f>IF(C530="",NA(),IF(OR(C530="Smelter not listed",C530="Smelter not yet identified"),MATCH($B530&amp;$D530,'Smelter Look-up'!$J:$J,0),MATCH($B530&amp;$C530,'Smelter Look-up'!$J:$J,0)))</f>
        <v>#N/A</v>
      </c>
      <c r="X530" s="818">
        <f t="shared" si="75"/>
        <v>0</v>
      </c>
      <c r="AB530" s="819" t="str">
        <f t="shared" si="76"/>
      </c>
    </row>
    <row r="531" ht="20"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4"/>
      </c>
      <c r="T531" s="772" t="str">
        <f>IF(B531="","",IF(ISERROR(MATCH($J531,SorP!$B$1:$B$6226,0)),"",INDIRECT("'SorP'!$A$"&amp;MATCH($S531&amp;$J531,SorP!C:C,0))))</f>
      </c>
      <c r="U531" s="792"/>
      <c r="V531" s="817" t="e">
        <f>IF(C531="",NA(),IF(OR(C531="Smelter not listed",C531="Smelter not yet identified"),MATCH($B531&amp;$D531,'Smelter Look-up'!$J:$J,0),MATCH($B531&amp;$C531,'Smelter Look-up'!$J:$J,0)))</f>
        <v>#N/A</v>
      </c>
      <c r="X531" s="818">
        <f t="shared" si="75"/>
        <v>0</v>
      </c>
      <c r="AB531" s="819" t="str">
        <f t="shared" si="76"/>
      </c>
    </row>
    <row r="532" ht="20"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4"/>
      </c>
      <c r="T532" s="772" t="str">
        <f>IF(B532="","",IF(ISERROR(MATCH($J532,SorP!$B$1:$B$6226,0)),"",INDIRECT("'SorP'!$A$"&amp;MATCH($S532&amp;$J532,SorP!C:C,0))))</f>
      </c>
      <c r="U532" s="792"/>
      <c r="V532" s="817" t="e">
        <f>IF(C532="",NA(),IF(OR(C532="Smelter not listed",C532="Smelter not yet identified"),MATCH($B532&amp;$D532,'Smelter Look-up'!$J:$J,0),MATCH($B532&amp;$C532,'Smelter Look-up'!$J:$J,0)))</f>
        <v>#N/A</v>
      </c>
      <c r="X532" s="818">
        <f t="shared" si="75"/>
        <v>0</v>
      </c>
      <c r="AB532" s="819" t="str">
        <f t="shared" si="76"/>
      </c>
    </row>
    <row r="533" ht="20"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4"/>
      </c>
      <c r="T533" s="772" t="str">
        <f>IF(B533="","",IF(ISERROR(MATCH($J533,SorP!$B$1:$B$6226,0)),"",INDIRECT("'SorP'!$A$"&amp;MATCH($S533&amp;$J533,SorP!C:C,0))))</f>
      </c>
      <c r="U533" s="792"/>
      <c r="V533" s="817" t="e">
        <f>IF(C533="",NA(),IF(OR(C533="Smelter not listed",C533="Smelter not yet identified"),MATCH($B533&amp;$D533,'Smelter Look-up'!$J:$J,0),MATCH($B533&amp;$C533,'Smelter Look-up'!$J:$J,0)))</f>
        <v>#N/A</v>
      </c>
      <c r="X533" s="818">
        <f t="shared" si="75"/>
        <v>0</v>
      </c>
      <c r="AB533" s="819" t="str">
        <f t="shared" si="76"/>
      </c>
    </row>
    <row r="534" ht="20"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4"/>
      </c>
      <c r="T534" s="772" t="str">
        <f>IF(B534="","",IF(ISERROR(MATCH($J534,SorP!$B$1:$B$6226,0)),"",INDIRECT("'SorP'!$A$"&amp;MATCH($S534&amp;$J534,SorP!C:C,0))))</f>
      </c>
      <c r="U534" s="792"/>
      <c r="V534" s="817" t="e">
        <f>IF(C534="",NA(),IF(OR(C534="Smelter not listed",C534="Smelter not yet identified"),MATCH($B534&amp;$D534,'Smelter Look-up'!$J:$J,0),MATCH($B534&amp;$C534,'Smelter Look-up'!$J:$J,0)))</f>
        <v>#N/A</v>
      </c>
      <c r="X534" s="818">
        <f t="shared" si="75"/>
        <v>0</v>
      </c>
      <c r="AB534" s="819" t="str">
        <f t="shared" si="76"/>
      </c>
    </row>
    <row r="535" ht="20"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4"/>
      </c>
      <c r="T535" s="772" t="str">
        <f>IF(B535="","",IF(ISERROR(MATCH($J535,SorP!$B$1:$B$6226,0)),"",INDIRECT("'SorP'!$A$"&amp;MATCH($S535&amp;$J535,SorP!C:C,0))))</f>
      </c>
      <c r="U535" s="792"/>
      <c r="V535" s="817" t="e">
        <f>IF(C535="",NA(),IF(OR(C535="Smelter not listed",C535="Smelter not yet identified"),MATCH($B535&amp;$D535,'Smelter Look-up'!$J:$J,0),MATCH($B535&amp;$C535,'Smelter Look-up'!$J:$J,0)))</f>
        <v>#N/A</v>
      </c>
      <c r="X535" s="818">
        <f t="shared" si="75"/>
        <v>0</v>
      </c>
      <c r="AB535" s="819" t="str">
        <f t="shared" si="76"/>
      </c>
    </row>
    <row r="536" ht="20"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4"/>
      </c>
      <c r="T536" s="772" t="str">
        <f>IF(B536="","",IF(ISERROR(MATCH($J536,SorP!$B$1:$B$6226,0)),"",INDIRECT("'SorP'!$A$"&amp;MATCH($S536&amp;$J536,SorP!C:C,0))))</f>
      </c>
      <c r="U536" s="792"/>
      <c r="V536" s="817" t="e">
        <f>IF(C536="",NA(),IF(OR(C536="Smelter not listed",C536="Smelter not yet identified"),MATCH($B536&amp;$D536,'Smelter Look-up'!$J:$J,0),MATCH($B536&amp;$C536,'Smelter Look-up'!$J:$J,0)))</f>
        <v>#N/A</v>
      </c>
      <c r="X536" s="818">
        <f t="shared" si="75"/>
        <v>0</v>
      </c>
      <c r="AB536" s="819" t="str">
        <f t="shared" si="76"/>
      </c>
    </row>
    <row r="537" ht="20"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4"/>
      </c>
      <c r="T537" s="772" t="str">
        <f>IF(B537="","",IF(ISERROR(MATCH($J537,SorP!$B$1:$B$6226,0)),"",INDIRECT("'SorP'!$A$"&amp;MATCH($S537&amp;$J537,SorP!C:C,0))))</f>
      </c>
      <c r="U537" s="792"/>
      <c r="V537" s="817" t="e">
        <f>IF(C537="",NA(),IF(OR(C537="Smelter not listed",C537="Smelter not yet identified"),MATCH($B537&amp;$D537,'Smelter Look-up'!$J:$J,0),MATCH($B537&amp;$C537,'Smelter Look-up'!$J:$J,0)))</f>
        <v>#N/A</v>
      </c>
      <c r="X537" s="818">
        <f t="shared" si="75"/>
        <v>0</v>
      </c>
      <c r="AB537" s="819" t="str">
        <f t="shared" si="76"/>
      </c>
    </row>
    <row r="538" ht="20"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4"/>
      </c>
      <c r="T538" s="772" t="str">
        <f>IF(B538="","",IF(ISERROR(MATCH($J538,SorP!$B$1:$B$6226,0)),"",INDIRECT("'SorP'!$A$"&amp;MATCH($S538&amp;$J538,SorP!C:C,0))))</f>
      </c>
      <c r="U538" s="792"/>
      <c r="V538" s="817" t="e">
        <f>IF(C538="",NA(),IF(OR(C538="Smelter not listed",C538="Smelter not yet identified"),MATCH($B538&amp;$D538,'Smelter Look-up'!$J:$J,0),MATCH($B538&amp;$C538,'Smelter Look-up'!$J:$J,0)))</f>
        <v>#N/A</v>
      </c>
      <c r="X538" s="818">
        <f t="shared" si="75"/>
        <v>0</v>
      </c>
      <c r="AB538" s="819" t="str">
        <f t="shared" si="76"/>
      </c>
    </row>
    <row r="539" ht="20"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4"/>
      </c>
      <c r="T539" s="772" t="str">
        <f>IF(B539="","",IF(ISERROR(MATCH($J539,SorP!$B$1:$B$6226,0)),"",INDIRECT("'SorP'!$A$"&amp;MATCH($S539&amp;$J539,SorP!C:C,0))))</f>
      </c>
      <c r="U539" s="792"/>
      <c r="V539" s="817" t="e">
        <f>IF(C539="",NA(),IF(OR(C539="Smelter not listed",C539="Smelter not yet identified"),MATCH($B539&amp;$D539,'Smelter Look-up'!$J:$J,0),MATCH($B539&amp;$C539,'Smelter Look-up'!$J:$J,0)))</f>
        <v>#N/A</v>
      </c>
      <c r="X539" s="818">
        <f t="shared" si="75"/>
        <v>0</v>
      </c>
      <c r="AB539" s="819" t="str">
        <f t="shared" si="76"/>
      </c>
    </row>
    <row r="540" ht="20"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4"/>
      </c>
      <c r="T540" s="772" t="str">
        <f>IF(B540="","",IF(ISERROR(MATCH($J540,SorP!$B$1:$B$6226,0)),"",INDIRECT("'SorP'!$A$"&amp;MATCH($S540&amp;$J540,SorP!C:C,0))))</f>
      </c>
      <c r="U540" s="792"/>
      <c r="V540" s="817" t="e">
        <f>IF(C540="",NA(),IF(OR(C540="Smelter not listed",C540="Smelter not yet identified"),MATCH($B540&amp;$D540,'Smelter Look-up'!$J:$J,0),MATCH($B540&amp;$C540,'Smelter Look-up'!$J:$J,0)))</f>
        <v>#N/A</v>
      </c>
      <c r="X540" s="818">
        <f t="shared" si="75"/>
        <v>0</v>
      </c>
      <c r="AB540" s="819" t="str">
        <f t="shared" si="76"/>
      </c>
    </row>
    <row r="541" ht="20"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4"/>
      </c>
      <c r="T541" s="772" t="str">
        <f>IF(B541="","",IF(ISERROR(MATCH($J541,SorP!$B$1:$B$6226,0)),"",INDIRECT("'SorP'!$A$"&amp;MATCH($S541&amp;$J541,SorP!C:C,0))))</f>
      </c>
      <c r="U541" s="792"/>
      <c r="V541" s="817" t="e">
        <f>IF(C541="",NA(),IF(OR(C541="Smelter not listed",C541="Smelter not yet identified"),MATCH($B541&amp;$D541,'Smelter Look-up'!$J:$J,0),MATCH($B541&amp;$C541,'Smelter Look-up'!$J:$J,0)))</f>
        <v>#N/A</v>
      </c>
      <c r="X541" s="818">
        <f t="shared" si="75"/>
        <v>0</v>
      </c>
      <c r="AB541" s="819" t="str">
        <f t="shared" si="76"/>
      </c>
    </row>
    <row r="542" ht="20"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4"/>
      </c>
      <c r="T542" s="772" t="str">
        <f>IF(B542="","",IF(ISERROR(MATCH($J542,SorP!$B$1:$B$6226,0)),"",INDIRECT("'SorP'!$A$"&amp;MATCH($S542&amp;$J542,SorP!C:C,0))))</f>
      </c>
      <c r="U542" s="792"/>
      <c r="V542" s="817" t="e">
        <f>IF(C542="",NA(),IF(OR(C542="Smelter not listed",C542="Smelter not yet identified"),MATCH($B542&amp;$D542,'Smelter Look-up'!$J:$J,0),MATCH($B542&amp;$C542,'Smelter Look-up'!$J:$J,0)))</f>
        <v>#N/A</v>
      </c>
      <c r="X542" s="818">
        <f t="shared" si="75"/>
        <v>0</v>
      </c>
      <c r="AB542" s="819" t="str">
        <f t="shared" si="76"/>
      </c>
    </row>
    <row r="543" ht="20"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4"/>
      </c>
      <c r="T543" s="772" t="str">
        <f>IF(B543="","",IF(ISERROR(MATCH($J543,SorP!$B$1:$B$6226,0)),"",INDIRECT("'SorP'!$A$"&amp;MATCH($S543&amp;$J543,SorP!C:C,0))))</f>
      </c>
      <c r="U543" s="792"/>
      <c r="V543" s="817" t="e">
        <f>IF(C543="",NA(),IF(OR(C543="Smelter not listed",C543="Smelter not yet identified"),MATCH($B543&amp;$D543,'Smelter Look-up'!$J:$J,0),MATCH($B543&amp;$C543,'Smelter Look-up'!$J:$J,0)))</f>
        <v>#N/A</v>
      </c>
      <c r="X543" s="818">
        <f t="shared" si="75"/>
        <v>0</v>
      </c>
      <c r="AB543" s="819" t="str">
        <f t="shared" si="76"/>
      </c>
    </row>
    <row r="544" ht="20"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4"/>
      </c>
      <c r="T544" s="772" t="str">
        <f>IF(B544="","",IF(ISERROR(MATCH($J544,SorP!$B$1:$B$6226,0)),"",INDIRECT("'SorP'!$A$"&amp;MATCH($S544&amp;$J544,SorP!C:C,0))))</f>
      </c>
      <c r="U544" s="792"/>
      <c r="V544" s="817" t="e">
        <f>IF(C544="",NA(),IF(OR(C544="Smelter not listed",C544="Smelter not yet identified"),MATCH($B544&amp;$D544,'Smelter Look-up'!$J:$J,0),MATCH($B544&amp;$C544,'Smelter Look-up'!$J:$J,0)))</f>
        <v>#N/A</v>
      </c>
      <c r="X544" s="818">
        <f t="shared" si="75"/>
        <v>0</v>
      </c>
      <c r="AB544" s="819" t="str">
        <f t="shared" si="76"/>
      </c>
    </row>
    <row r="545" ht="20"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4"/>
      </c>
      <c r="T545" s="772" t="str">
        <f>IF(B545="","",IF(ISERROR(MATCH($J545,SorP!$B$1:$B$6226,0)),"",INDIRECT("'SorP'!$A$"&amp;MATCH($S545&amp;$J545,SorP!C:C,0))))</f>
      </c>
      <c r="U545" s="792"/>
      <c r="V545" s="817" t="e">
        <f>IF(C545="",NA(),IF(OR(C545="Smelter not listed",C545="Smelter not yet identified"),MATCH($B545&amp;$D545,'Smelter Look-up'!$J:$J,0),MATCH($B545&amp;$C545,'Smelter Look-up'!$J:$J,0)))</f>
        <v>#N/A</v>
      </c>
      <c r="X545" s="818">
        <f t="shared" si="75"/>
        <v>0</v>
      </c>
      <c r="AB545" s="819" t="str">
        <f t="shared" si="76"/>
      </c>
    </row>
    <row r="546" ht="20"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4"/>
      </c>
      <c r="T546" s="772" t="str">
        <f>IF(B546="","",IF(ISERROR(MATCH($J546,SorP!$B$1:$B$6226,0)),"",INDIRECT("'SorP'!$A$"&amp;MATCH($S546&amp;$J546,SorP!C:C,0))))</f>
      </c>
      <c r="U546" s="792"/>
      <c r="V546" s="817" t="e">
        <f>IF(C546="",NA(),IF(OR(C546="Smelter not listed",C546="Smelter not yet identified"),MATCH($B546&amp;$D546,'Smelter Look-up'!$J:$J,0),MATCH($B546&amp;$C546,'Smelter Look-up'!$J:$J,0)))</f>
        <v>#N/A</v>
      </c>
      <c r="X546" s="818">
        <f t="shared" si="75"/>
        <v>0</v>
      </c>
      <c r="AB546" s="819" t="str">
        <f t="shared" si="76"/>
      </c>
    </row>
    <row r="547" ht="20"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4"/>
      </c>
      <c r="T547" s="772" t="str">
        <f>IF(B547="","",IF(ISERROR(MATCH($J547,SorP!$B$1:$B$6226,0)),"",INDIRECT("'SorP'!$A$"&amp;MATCH($S547&amp;$J547,SorP!C:C,0))))</f>
      </c>
      <c r="U547" s="792"/>
      <c r="V547" s="817" t="e">
        <f>IF(C547="",NA(),IF(OR(C547="Smelter not listed",C547="Smelter not yet identified"),MATCH($B547&amp;$D547,'Smelter Look-up'!$J:$J,0),MATCH($B547&amp;$C547,'Smelter Look-up'!$J:$J,0)))</f>
        <v>#N/A</v>
      </c>
      <c r="X547" s="818">
        <f t="shared" si="75"/>
        <v>0</v>
      </c>
      <c r="AB547" s="819" t="str">
        <f t="shared" si="76"/>
      </c>
    </row>
    <row r="548" ht="20"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4"/>
      </c>
      <c r="T548" s="772" t="str">
        <f>IF(B548="","",IF(ISERROR(MATCH($J548,SorP!$B$1:$B$6226,0)),"",INDIRECT("'SorP'!$A$"&amp;MATCH($S548&amp;$J548,SorP!C:C,0))))</f>
      </c>
      <c r="U548" s="792"/>
      <c r="V548" s="817" t="e">
        <f>IF(C548="",NA(),IF(OR(C548="Smelter not listed",C548="Smelter not yet identified"),MATCH($B548&amp;$D548,'Smelter Look-up'!$J:$J,0),MATCH($B548&amp;$C548,'Smelter Look-up'!$J:$J,0)))</f>
        <v>#N/A</v>
      </c>
      <c r="X548" s="818">
        <f t="shared" si="75"/>
        <v>0</v>
      </c>
      <c r="AB548" s="819" t="str">
        <f t="shared" si="76"/>
      </c>
    </row>
    <row r="549" ht="20"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4"/>
      </c>
      <c r="T549" s="772" t="str">
        <f>IF(B549="","",IF(ISERROR(MATCH($J549,SorP!$B$1:$B$6226,0)),"",INDIRECT("'SorP'!$A$"&amp;MATCH($S549&amp;$J549,SorP!C:C,0))))</f>
      </c>
      <c r="U549" s="792"/>
      <c r="V549" s="817" t="e">
        <f>IF(C549="",NA(),IF(OR(C549="Smelter not listed",C549="Smelter not yet identified"),MATCH($B549&amp;$D549,'Smelter Look-up'!$J:$J,0),MATCH($B549&amp;$C549,'Smelter Look-up'!$J:$J,0)))</f>
        <v>#N/A</v>
      </c>
      <c r="X549" s="818">
        <f t="shared" si="75"/>
        <v>0</v>
      </c>
      <c r="AB549" s="819" t="str">
        <f t="shared" si="76"/>
      </c>
    </row>
    <row r="550" ht="20"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7">IF(B550="","",IF(ISERROR(MATCH($E550,CL,0)),"Unknown",INDIRECT("'C'!$A$"&amp;MATCH($E550,CL,0)+1)))</f>
      </c>
      <c r="T550" s="772" t="str">
        <f>IF(B550="","",IF(ISERROR(MATCH($J550,SorP!$B$1:$B$6226,0)),"",INDIRECT("'SorP'!$A$"&amp;MATCH($S550&amp;$J550,SorP!C:C,0))))</f>
      </c>
      <c r="U550" s="792"/>
      <c r="V550" s="817" t="e">
        <f>IF(C550="",NA(),IF(OR(C550="Smelter not listed",C550="Smelter not yet identified"),MATCH($B550&amp;$D550,'Smelter Look-up'!$J:$J,0),MATCH($B550&amp;$C550,'Smelter Look-up'!$J:$J,0)))</f>
        <v>#N/A</v>
      </c>
      <c r="X550" s="818">
        <f ref="X550:X580" t="shared" si="78">IF(AND(C550="Smelter not listed",OR(LEN(D550)=0,LEN(E550)=0)),1,0)</f>
        <v>0</v>
      </c>
      <c r="AB550" s="819" t="str">
        <f ref="AB550:AB580" t="shared" si="79">B550&amp;C550</f>
      </c>
    </row>
    <row r="551" ht="20"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7"/>
      </c>
      <c r="T551" s="772" t="str">
        <f>IF(B551="","",IF(ISERROR(MATCH($J551,SorP!$B$1:$B$6226,0)),"",INDIRECT("'SorP'!$A$"&amp;MATCH($S551&amp;$J551,SorP!C:C,0))))</f>
      </c>
      <c r="U551" s="792"/>
      <c r="V551" s="817" t="e">
        <f>IF(C551="",NA(),IF(OR(C551="Smelter not listed",C551="Smelter not yet identified"),MATCH($B551&amp;$D551,'Smelter Look-up'!$J:$J,0),MATCH($B551&amp;$C551,'Smelter Look-up'!$J:$J,0)))</f>
        <v>#N/A</v>
      </c>
      <c r="X551" s="818">
        <f t="shared" si="78"/>
        <v>0</v>
      </c>
      <c r="AB551" s="819" t="str">
        <f t="shared" si="79"/>
      </c>
    </row>
    <row r="552" ht="20"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7"/>
      </c>
      <c r="T552" s="772" t="str">
        <f>IF(B552="","",IF(ISERROR(MATCH($J552,SorP!$B$1:$B$6226,0)),"",INDIRECT("'SorP'!$A$"&amp;MATCH($S552&amp;$J552,SorP!C:C,0))))</f>
      </c>
      <c r="U552" s="792"/>
      <c r="V552" s="817" t="e">
        <f>IF(C552="",NA(),IF(OR(C552="Smelter not listed",C552="Smelter not yet identified"),MATCH($B552&amp;$D552,'Smelter Look-up'!$J:$J,0),MATCH($B552&amp;$C552,'Smelter Look-up'!$J:$J,0)))</f>
        <v>#N/A</v>
      </c>
      <c r="X552" s="818">
        <f t="shared" si="78"/>
        <v>0</v>
      </c>
      <c r="AB552" s="819" t="str">
        <f t="shared" si="79"/>
      </c>
    </row>
    <row r="553" ht="20"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7"/>
      </c>
      <c r="T553" s="772" t="str">
        <f>IF(B553="","",IF(ISERROR(MATCH($J553,SorP!$B$1:$B$6226,0)),"",INDIRECT("'SorP'!$A$"&amp;MATCH($S553&amp;$J553,SorP!C:C,0))))</f>
      </c>
      <c r="U553" s="792"/>
      <c r="V553" s="817" t="e">
        <f>IF(C553="",NA(),IF(OR(C553="Smelter not listed",C553="Smelter not yet identified"),MATCH($B553&amp;$D553,'Smelter Look-up'!$J:$J,0),MATCH($B553&amp;$C553,'Smelter Look-up'!$J:$J,0)))</f>
        <v>#N/A</v>
      </c>
      <c r="X553" s="818">
        <f t="shared" si="78"/>
        <v>0</v>
      </c>
      <c r="AB553" s="819" t="str">
        <f t="shared" si="79"/>
      </c>
    </row>
    <row r="554" ht="20"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7"/>
      </c>
      <c r="T554" s="772" t="str">
        <f>IF(B554="","",IF(ISERROR(MATCH($J554,SorP!$B$1:$B$6226,0)),"",INDIRECT("'SorP'!$A$"&amp;MATCH($S554&amp;$J554,SorP!C:C,0))))</f>
      </c>
      <c r="U554" s="792"/>
      <c r="V554" s="817" t="e">
        <f>IF(C554="",NA(),IF(OR(C554="Smelter not listed",C554="Smelter not yet identified"),MATCH($B554&amp;$D554,'Smelter Look-up'!$J:$J,0),MATCH($B554&amp;$C554,'Smelter Look-up'!$J:$J,0)))</f>
        <v>#N/A</v>
      </c>
      <c r="X554" s="818">
        <f t="shared" si="78"/>
        <v>0</v>
      </c>
      <c r="AB554" s="819" t="str">
        <f t="shared" si="79"/>
      </c>
    </row>
    <row r="555" ht="20"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7"/>
      </c>
      <c r="T555" s="772" t="str">
        <f>IF(B555="","",IF(ISERROR(MATCH($J555,SorP!$B$1:$B$6226,0)),"",INDIRECT("'SorP'!$A$"&amp;MATCH($S555&amp;$J555,SorP!C:C,0))))</f>
      </c>
      <c r="U555" s="792"/>
      <c r="V555" s="817" t="e">
        <f>IF(C555="",NA(),IF(OR(C555="Smelter not listed",C555="Smelter not yet identified"),MATCH($B555&amp;$D555,'Smelter Look-up'!$J:$J,0),MATCH($B555&amp;$C555,'Smelter Look-up'!$J:$J,0)))</f>
        <v>#N/A</v>
      </c>
      <c r="X555" s="818">
        <f t="shared" si="78"/>
        <v>0</v>
      </c>
      <c r="AB555" s="819" t="str">
        <f t="shared" si="79"/>
      </c>
    </row>
    <row r="556" ht="20"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7"/>
      </c>
      <c r="T556" s="772" t="str">
        <f>IF(B556="","",IF(ISERROR(MATCH($J556,SorP!$B$1:$B$6226,0)),"",INDIRECT("'SorP'!$A$"&amp;MATCH($S556&amp;$J556,SorP!C:C,0))))</f>
      </c>
      <c r="U556" s="792"/>
      <c r="V556" s="817" t="e">
        <f>IF(C556="",NA(),IF(OR(C556="Smelter not listed",C556="Smelter not yet identified"),MATCH($B556&amp;$D556,'Smelter Look-up'!$J:$J,0),MATCH($B556&amp;$C556,'Smelter Look-up'!$J:$J,0)))</f>
        <v>#N/A</v>
      </c>
      <c r="X556" s="818">
        <f t="shared" si="78"/>
        <v>0</v>
      </c>
      <c r="AB556" s="819" t="str">
        <f t="shared" si="79"/>
      </c>
    </row>
    <row r="557" ht="20"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7"/>
      </c>
      <c r="T557" s="772" t="str">
        <f>IF(B557="","",IF(ISERROR(MATCH($J557,SorP!$B$1:$B$6226,0)),"",INDIRECT("'SorP'!$A$"&amp;MATCH($S557&amp;$J557,SorP!C:C,0))))</f>
      </c>
      <c r="U557" s="792"/>
      <c r="V557" s="817" t="e">
        <f>IF(C557="",NA(),IF(OR(C557="Smelter not listed",C557="Smelter not yet identified"),MATCH($B557&amp;$D557,'Smelter Look-up'!$J:$J,0),MATCH($B557&amp;$C557,'Smelter Look-up'!$J:$J,0)))</f>
        <v>#N/A</v>
      </c>
      <c r="X557" s="818">
        <f t="shared" si="78"/>
        <v>0</v>
      </c>
      <c r="AB557" s="819" t="str">
        <f t="shared" si="79"/>
      </c>
    </row>
    <row r="558" ht="20"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7"/>
      </c>
      <c r="T558" s="772" t="str">
        <f>IF(B558="","",IF(ISERROR(MATCH($J558,SorP!$B$1:$B$6226,0)),"",INDIRECT("'SorP'!$A$"&amp;MATCH($S558&amp;$J558,SorP!C:C,0))))</f>
      </c>
      <c r="U558" s="792"/>
      <c r="V558" s="817" t="e">
        <f>IF(C558="",NA(),IF(OR(C558="Smelter not listed",C558="Smelter not yet identified"),MATCH($B558&amp;$D558,'Smelter Look-up'!$J:$J,0),MATCH($B558&amp;$C558,'Smelter Look-up'!$J:$J,0)))</f>
        <v>#N/A</v>
      </c>
      <c r="X558" s="818">
        <f t="shared" si="78"/>
        <v>0</v>
      </c>
      <c r="AB558" s="819" t="str">
        <f t="shared" si="79"/>
      </c>
    </row>
    <row r="559" ht="20"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7"/>
      </c>
      <c r="T559" s="772" t="str">
        <f>IF(B559="","",IF(ISERROR(MATCH($J559,SorP!$B$1:$B$6226,0)),"",INDIRECT("'SorP'!$A$"&amp;MATCH($S559&amp;$J559,SorP!C:C,0))))</f>
      </c>
      <c r="U559" s="792"/>
      <c r="V559" s="817" t="e">
        <f>IF(C559="",NA(),IF(OR(C559="Smelter not listed",C559="Smelter not yet identified"),MATCH($B559&amp;$D559,'Smelter Look-up'!$J:$J,0),MATCH($B559&amp;$C559,'Smelter Look-up'!$J:$J,0)))</f>
        <v>#N/A</v>
      </c>
      <c r="X559" s="818">
        <f t="shared" si="78"/>
        <v>0</v>
      </c>
      <c r="AB559" s="819" t="str">
        <f t="shared" si="79"/>
      </c>
    </row>
    <row r="560" ht="20"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7"/>
      </c>
      <c r="T560" s="772" t="str">
        <f>IF(B560="","",IF(ISERROR(MATCH($J560,SorP!$B$1:$B$6226,0)),"",INDIRECT("'SorP'!$A$"&amp;MATCH($S560&amp;$J560,SorP!C:C,0))))</f>
      </c>
      <c r="U560" s="792"/>
      <c r="V560" s="817" t="e">
        <f>IF(C560="",NA(),IF(OR(C560="Smelter not listed",C560="Smelter not yet identified"),MATCH($B560&amp;$D560,'Smelter Look-up'!$J:$J,0),MATCH($B560&amp;$C560,'Smelter Look-up'!$J:$J,0)))</f>
        <v>#N/A</v>
      </c>
      <c r="X560" s="818">
        <f t="shared" si="78"/>
        <v>0</v>
      </c>
      <c r="AB560" s="819" t="str">
        <f t="shared" si="79"/>
      </c>
    </row>
    <row r="561" ht="20"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7"/>
      </c>
      <c r="T561" s="772" t="str">
        <f>IF(B561="","",IF(ISERROR(MATCH($J561,SorP!$B$1:$B$6226,0)),"",INDIRECT("'SorP'!$A$"&amp;MATCH($S561&amp;$J561,SorP!C:C,0))))</f>
      </c>
      <c r="U561" s="792"/>
      <c r="V561" s="817" t="e">
        <f>IF(C561="",NA(),IF(OR(C561="Smelter not listed",C561="Smelter not yet identified"),MATCH($B561&amp;$D561,'Smelter Look-up'!$J:$J,0),MATCH($B561&amp;$C561,'Smelter Look-up'!$J:$J,0)))</f>
        <v>#N/A</v>
      </c>
      <c r="X561" s="818">
        <f t="shared" si="78"/>
        <v>0</v>
      </c>
      <c r="AB561" s="819" t="str">
        <f t="shared" si="79"/>
      </c>
    </row>
    <row r="562" ht="20"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7"/>
      </c>
      <c r="T562" s="772" t="str">
        <f>IF(B562="","",IF(ISERROR(MATCH($J562,SorP!$B$1:$B$6226,0)),"",INDIRECT("'SorP'!$A$"&amp;MATCH($S562&amp;$J562,SorP!C:C,0))))</f>
      </c>
      <c r="U562" s="792"/>
      <c r="V562" s="817" t="e">
        <f>IF(C562="",NA(),IF(OR(C562="Smelter not listed",C562="Smelter not yet identified"),MATCH($B562&amp;$D562,'Smelter Look-up'!$J:$J,0),MATCH($B562&amp;$C562,'Smelter Look-up'!$J:$J,0)))</f>
        <v>#N/A</v>
      </c>
      <c r="X562" s="818">
        <f t="shared" si="78"/>
        <v>0</v>
      </c>
      <c r="AB562" s="819" t="str">
        <f t="shared" si="79"/>
      </c>
    </row>
    <row r="563" ht="20"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7"/>
      </c>
      <c r="T563" s="772" t="str">
        <f>IF(B563="","",IF(ISERROR(MATCH($J563,SorP!$B$1:$B$6226,0)),"",INDIRECT("'SorP'!$A$"&amp;MATCH($S563&amp;$J563,SorP!C:C,0))))</f>
      </c>
      <c r="U563" s="792"/>
      <c r="V563" s="817" t="e">
        <f>IF(C563="",NA(),IF(OR(C563="Smelter not listed",C563="Smelter not yet identified"),MATCH($B563&amp;$D563,'Smelter Look-up'!$J:$J,0),MATCH($B563&amp;$C563,'Smelter Look-up'!$J:$J,0)))</f>
        <v>#N/A</v>
      </c>
      <c r="X563" s="818">
        <f t="shared" si="78"/>
        <v>0</v>
      </c>
      <c r="AB563" s="819" t="str">
        <f t="shared" si="79"/>
      </c>
    </row>
    <row r="564" ht="20"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7"/>
      </c>
      <c r="T564" s="772" t="str">
        <f>IF(B564="","",IF(ISERROR(MATCH($J564,SorP!$B$1:$B$6226,0)),"",INDIRECT("'SorP'!$A$"&amp;MATCH($S564&amp;$J564,SorP!C:C,0))))</f>
      </c>
      <c r="U564" s="792"/>
      <c r="V564" s="817" t="e">
        <f>IF(C564="",NA(),IF(OR(C564="Smelter not listed",C564="Smelter not yet identified"),MATCH($B564&amp;$D564,'Smelter Look-up'!$J:$J,0),MATCH($B564&amp;$C564,'Smelter Look-up'!$J:$J,0)))</f>
        <v>#N/A</v>
      </c>
      <c r="X564" s="818">
        <f t="shared" si="78"/>
        <v>0</v>
      </c>
      <c r="AB564" s="819" t="str">
        <f t="shared" si="79"/>
      </c>
    </row>
    <row r="565" ht="20"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7"/>
      </c>
      <c r="T565" s="772" t="str">
        <f>IF(B565="","",IF(ISERROR(MATCH($J565,SorP!$B$1:$B$6226,0)),"",INDIRECT("'SorP'!$A$"&amp;MATCH($S565&amp;$J565,SorP!C:C,0))))</f>
      </c>
      <c r="U565" s="792"/>
      <c r="V565" s="817" t="e">
        <f>IF(C565="",NA(),IF(OR(C565="Smelter not listed",C565="Smelter not yet identified"),MATCH($B565&amp;$D565,'Smelter Look-up'!$J:$J,0),MATCH($B565&amp;$C565,'Smelter Look-up'!$J:$J,0)))</f>
        <v>#N/A</v>
      </c>
      <c r="X565" s="818">
        <f t="shared" si="78"/>
        <v>0</v>
      </c>
      <c r="AB565" s="819" t="str">
        <f t="shared" si="79"/>
      </c>
    </row>
    <row r="566" ht="20"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7"/>
      </c>
      <c r="T566" s="772" t="str">
        <f>IF(B566="","",IF(ISERROR(MATCH($J566,SorP!$B$1:$B$6226,0)),"",INDIRECT("'SorP'!$A$"&amp;MATCH($S566&amp;$J566,SorP!C:C,0))))</f>
      </c>
      <c r="U566" s="792"/>
      <c r="V566" s="817" t="e">
        <f>IF(C566="",NA(),IF(OR(C566="Smelter not listed",C566="Smelter not yet identified"),MATCH($B566&amp;$D566,'Smelter Look-up'!$J:$J,0),MATCH($B566&amp;$C566,'Smelter Look-up'!$J:$J,0)))</f>
        <v>#N/A</v>
      </c>
      <c r="X566" s="818">
        <f t="shared" si="78"/>
        <v>0</v>
      </c>
      <c r="AB566" s="819" t="str">
        <f t="shared" si="79"/>
      </c>
    </row>
    <row r="567" ht="20"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7"/>
      </c>
      <c r="T567" s="772" t="str">
        <f>IF(B567="","",IF(ISERROR(MATCH($J567,SorP!$B$1:$B$6226,0)),"",INDIRECT("'SorP'!$A$"&amp;MATCH($S567&amp;$J567,SorP!C:C,0))))</f>
      </c>
      <c r="U567" s="792"/>
      <c r="V567" s="817" t="e">
        <f>IF(C567="",NA(),IF(OR(C567="Smelter not listed",C567="Smelter not yet identified"),MATCH($B567&amp;$D567,'Smelter Look-up'!$J:$J,0),MATCH($B567&amp;$C567,'Smelter Look-up'!$J:$J,0)))</f>
        <v>#N/A</v>
      </c>
      <c r="X567" s="818">
        <f t="shared" si="78"/>
        <v>0</v>
      </c>
      <c r="AB567" s="819" t="str">
        <f t="shared" si="79"/>
      </c>
    </row>
    <row r="568" ht="20"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7"/>
      </c>
      <c r="T568" s="772" t="str">
        <f>IF(B568="","",IF(ISERROR(MATCH($J568,SorP!$B$1:$B$6226,0)),"",INDIRECT("'SorP'!$A$"&amp;MATCH($S568&amp;$J568,SorP!C:C,0))))</f>
      </c>
      <c r="U568" s="792"/>
      <c r="V568" s="817" t="e">
        <f>IF(C568="",NA(),IF(OR(C568="Smelter not listed",C568="Smelter not yet identified"),MATCH($B568&amp;$D568,'Smelter Look-up'!$J:$J,0),MATCH($B568&amp;$C568,'Smelter Look-up'!$J:$J,0)))</f>
        <v>#N/A</v>
      </c>
      <c r="X568" s="818">
        <f t="shared" si="78"/>
        <v>0</v>
      </c>
      <c r="AB568" s="819" t="str">
        <f t="shared" si="79"/>
      </c>
    </row>
    <row r="569" ht="20"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7"/>
      </c>
      <c r="T569" s="772" t="str">
        <f>IF(B569="","",IF(ISERROR(MATCH($J569,SorP!$B$1:$B$6226,0)),"",INDIRECT("'SorP'!$A$"&amp;MATCH($S569&amp;$J569,SorP!C:C,0))))</f>
      </c>
      <c r="U569" s="792"/>
      <c r="V569" s="817" t="e">
        <f>IF(C569="",NA(),IF(OR(C569="Smelter not listed",C569="Smelter not yet identified"),MATCH($B569&amp;$D569,'Smelter Look-up'!$J:$J,0),MATCH($B569&amp;$C569,'Smelter Look-up'!$J:$J,0)))</f>
        <v>#N/A</v>
      </c>
      <c r="X569" s="818">
        <f t="shared" si="78"/>
        <v>0</v>
      </c>
      <c r="AB569" s="819" t="str">
        <f t="shared" si="79"/>
      </c>
    </row>
    <row r="570" ht="20"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7"/>
      </c>
      <c r="T570" s="772" t="str">
        <f>IF(B570="","",IF(ISERROR(MATCH($J570,SorP!$B$1:$B$6226,0)),"",INDIRECT("'SorP'!$A$"&amp;MATCH($S570&amp;$J570,SorP!C:C,0))))</f>
      </c>
      <c r="U570" s="792"/>
      <c r="V570" s="817" t="e">
        <f>IF(C570="",NA(),IF(OR(C570="Smelter not listed",C570="Smelter not yet identified"),MATCH($B570&amp;$D570,'Smelter Look-up'!$J:$J,0),MATCH($B570&amp;$C570,'Smelter Look-up'!$J:$J,0)))</f>
        <v>#N/A</v>
      </c>
      <c r="X570" s="818">
        <f t="shared" si="78"/>
        <v>0</v>
      </c>
      <c r="AB570" s="819" t="str">
        <f t="shared" si="79"/>
      </c>
    </row>
    <row r="571" ht="20"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7"/>
      </c>
      <c r="T571" s="772" t="str">
        <f>IF(B571="","",IF(ISERROR(MATCH($J571,SorP!$B$1:$B$6226,0)),"",INDIRECT("'SorP'!$A$"&amp;MATCH($S571&amp;$J571,SorP!C:C,0))))</f>
      </c>
      <c r="U571" s="792"/>
      <c r="V571" s="817" t="e">
        <f>IF(C571="",NA(),IF(OR(C571="Smelter not listed",C571="Smelter not yet identified"),MATCH($B571&amp;$D571,'Smelter Look-up'!$J:$J,0),MATCH($B571&amp;$C571,'Smelter Look-up'!$J:$J,0)))</f>
        <v>#N/A</v>
      </c>
      <c r="X571" s="818">
        <f t="shared" si="78"/>
        <v>0</v>
      </c>
      <c r="AB571" s="819" t="str">
        <f t="shared" si="79"/>
      </c>
    </row>
    <row r="572" ht="20"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7"/>
      </c>
      <c r="T572" s="772" t="str">
        <f>IF(B572="","",IF(ISERROR(MATCH($J572,SorP!$B$1:$B$6226,0)),"",INDIRECT("'SorP'!$A$"&amp;MATCH($S572&amp;$J572,SorP!C:C,0))))</f>
      </c>
      <c r="U572" s="792"/>
      <c r="V572" s="817" t="e">
        <f>IF(C572="",NA(),IF(OR(C572="Smelter not listed",C572="Smelter not yet identified"),MATCH($B572&amp;$D572,'Smelter Look-up'!$J:$J,0),MATCH($B572&amp;$C572,'Smelter Look-up'!$J:$J,0)))</f>
        <v>#N/A</v>
      </c>
      <c r="X572" s="818">
        <f t="shared" si="78"/>
        <v>0</v>
      </c>
      <c r="AB572" s="819" t="str">
        <f t="shared" si="79"/>
      </c>
    </row>
    <row r="573" ht="20"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7"/>
      </c>
      <c r="T573" s="772" t="str">
        <f>IF(B573="","",IF(ISERROR(MATCH($J573,SorP!$B$1:$B$6226,0)),"",INDIRECT("'SorP'!$A$"&amp;MATCH($S573&amp;$J573,SorP!C:C,0))))</f>
      </c>
      <c r="U573" s="792"/>
      <c r="V573" s="817" t="e">
        <f>IF(C573="",NA(),IF(OR(C573="Smelter not listed",C573="Smelter not yet identified"),MATCH($B573&amp;$D573,'Smelter Look-up'!$J:$J,0),MATCH($B573&amp;$C573,'Smelter Look-up'!$J:$J,0)))</f>
        <v>#N/A</v>
      </c>
      <c r="X573" s="818">
        <f t="shared" si="78"/>
        <v>0</v>
      </c>
      <c r="AB573" s="819" t="str">
        <f t="shared" si="79"/>
      </c>
    </row>
    <row r="574" ht="20"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7"/>
      </c>
      <c r="T574" s="772" t="str">
        <f>IF(B574="","",IF(ISERROR(MATCH($J574,SorP!$B$1:$B$6226,0)),"",INDIRECT("'SorP'!$A$"&amp;MATCH($S574&amp;$J574,SorP!C:C,0))))</f>
      </c>
      <c r="U574" s="792"/>
      <c r="V574" s="817" t="e">
        <f>IF(C574="",NA(),IF(OR(C574="Smelter not listed",C574="Smelter not yet identified"),MATCH($B574&amp;$D574,'Smelter Look-up'!$J:$J,0),MATCH($B574&amp;$C574,'Smelter Look-up'!$J:$J,0)))</f>
        <v>#N/A</v>
      </c>
      <c r="X574" s="818">
        <f t="shared" si="78"/>
        <v>0</v>
      </c>
      <c r="AB574" s="819" t="str">
        <f t="shared" si="79"/>
      </c>
    </row>
    <row r="575" ht="20"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7"/>
      </c>
      <c r="T575" s="772" t="str">
        <f>IF(B575="","",IF(ISERROR(MATCH($J575,SorP!$B$1:$B$6226,0)),"",INDIRECT("'SorP'!$A$"&amp;MATCH($S575&amp;$J575,SorP!C:C,0))))</f>
      </c>
      <c r="U575" s="792"/>
      <c r="V575" s="817" t="e">
        <f>IF(C575="",NA(),IF(OR(C575="Smelter not listed",C575="Smelter not yet identified"),MATCH($B575&amp;$D575,'Smelter Look-up'!$J:$J,0),MATCH($B575&amp;$C575,'Smelter Look-up'!$J:$J,0)))</f>
        <v>#N/A</v>
      </c>
      <c r="X575" s="818">
        <f t="shared" si="78"/>
        <v>0</v>
      </c>
      <c r="AB575" s="819" t="str">
        <f t="shared" si="79"/>
      </c>
    </row>
    <row r="576" ht="20"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7"/>
      </c>
      <c r="T576" s="772" t="str">
        <f>IF(B576="","",IF(ISERROR(MATCH($J576,SorP!$B$1:$B$6226,0)),"",INDIRECT("'SorP'!$A$"&amp;MATCH($S576&amp;$J576,SorP!C:C,0))))</f>
      </c>
      <c r="U576" s="792"/>
      <c r="V576" s="817" t="e">
        <f>IF(C576="",NA(),IF(OR(C576="Smelter not listed",C576="Smelter not yet identified"),MATCH($B576&amp;$D576,'Smelter Look-up'!$J:$J,0),MATCH($B576&amp;$C576,'Smelter Look-up'!$J:$J,0)))</f>
        <v>#N/A</v>
      </c>
      <c r="X576" s="818">
        <f t="shared" si="78"/>
        <v>0</v>
      </c>
      <c r="AB576" s="819" t="str">
        <f t="shared" si="79"/>
      </c>
    </row>
    <row r="577" ht="20"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7"/>
      </c>
      <c r="T577" s="772" t="str">
        <f>IF(B577="","",IF(ISERROR(MATCH($J577,SorP!$B$1:$B$6226,0)),"",INDIRECT("'SorP'!$A$"&amp;MATCH($S577&amp;$J577,SorP!C:C,0))))</f>
      </c>
      <c r="U577" s="792"/>
      <c r="V577" s="817" t="e">
        <f>IF(C577="",NA(),IF(OR(C577="Smelter not listed",C577="Smelter not yet identified"),MATCH($B577&amp;$D577,'Smelter Look-up'!$J:$J,0),MATCH($B577&amp;$C577,'Smelter Look-up'!$J:$J,0)))</f>
        <v>#N/A</v>
      </c>
      <c r="X577" s="818">
        <f t="shared" si="78"/>
        <v>0</v>
      </c>
      <c r="AB577" s="819" t="str">
        <f t="shared" si="79"/>
      </c>
    </row>
    <row r="578" ht="20"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7"/>
      </c>
      <c r="T578" s="772" t="str">
        <f>IF(B578="","",IF(ISERROR(MATCH($J578,SorP!$B$1:$B$6226,0)),"",INDIRECT("'SorP'!$A$"&amp;MATCH($S578&amp;$J578,SorP!C:C,0))))</f>
      </c>
      <c r="U578" s="792"/>
      <c r="V578" s="817" t="e">
        <f>IF(C578="",NA(),IF(OR(C578="Smelter not listed",C578="Smelter not yet identified"),MATCH($B578&amp;$D578,'Smelter Look-up'!$J:$J,0),MATCH($B578&amp;$C578,'Smelter Look-up'!$J:$J,0)))</f>
        <v>#N/A</v>
      </c>
      <c r="X578" s="818">
        <f t="shared" si="78"/>
        <v>0</v>
      </c>
      <c r="AB578" s="819" t="str">
        <f t="shared" si="79"/>
      </c>
    </row>
    <row r="579" ht="20"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7"/>
      </c>
      <c r="T579" s="772" t="str">
        <f>IF(B579="","",IF(ISERROR(MATCH($J579,SorP!$B$1:$B$6226,0)),"",INDIRECT("'SorP'!$A$"&amp;MATCH($S579&amp;$J579,SorP!C:C,0))))</f>
      </c>
      <c r="U579" s="792"/>
      <c r="V579" s="817" t="e">
        <f>IF(C579="",NA(),IF(OR(C579="Smelter not listed",C579="Smelter not yet identified"),MATCH($B579&amp;$D579,'Smelter Look-up'!$J:$J,0),MATCH($B579&amp;$C579,'Smelter Look-up'!$J:$J,0)))</f>
        <v>#N/A</v>
      </c>
      <c r="X579" s="818">
        <f t="shared" si="78"/>
        <v>0</v>
      </c>
      <c r="AB579" s="819" t="str">
        <f t="shared" si="79"/>
      </c>
    </row>
    <row r="580" ht="20"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7"/>
      </c>
      <c r="T580" s="772" t="str">
        <f>IF(B580="","",IF(ISERROR(MATCH($J580,SorP!$B$1:$B$6226,0)),"",INDIRECT("'SorP'!$A$"&amp;MATCH($S580&amp;$J580,SorP!C:C,0))))</f>
      </c>
      <c r="U580" s="792"/>
      <c r="V580" s="817" t="e">
        <f>IF(C580="",NA(),IF(OR(C580="Smelter not listed",C580="Smelter not yet identified"),MATCH($B580&amp;$D580,'Smelter Look-up'!$J:$J,0),MATCH($B580&amp;$C580,'Smelter Look-up'!$J:$J,0)))</f>
        <v>#N/A</v>
      </c>
      <c r="X580" s="818">
        <f t="shared" si="78"/>
        <v>0</v>
      </c>
      <c r="AB580" s="819" t="str">
        <f t="shared" si="79"/>
      </c>
    </row>
    <row r="581" ht="20"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IF(B581="","",IF(ISERROR(MATCH($J581,SorP!$B$1:$B$6226,0)),"",INDIRECT("'SorP'!$A$"&amp;MATCH($S581&amp;$J581,SorP!C:C,0))))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IF(B582="","",IF(ISERROR(MATCH($J582,SorP!$B$1:$B$6226,0)),"",INDIRECT("'SorP'!$A$"&amp;MATCH($S582&amp;$J582,SorP!C:C,0))))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IF(B583="","",IF(ISERROR(MATCH($J583,SorP!$B$1:$B$6226,0)),"",INDIRECT("'SorP'!$A$"&amp;MATCH($S583&amp;$J583,SorP!C:C,0))))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IF(B584="","",IF(ISERROR(MATCH($J584,SorP!$B$1:$B$6226,0)),"",INDIRECT("'SorP'!$A$"&amp;MATCH($S584&amp;$J584,SorP!C:C,0))))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IF(B585="","",IF(ISERROR(MATCH($J585,SorP!$B$1:$B$6226,0)),"",INDIRECT("'SorP'!$A$"&amp;MATCH($S585&amp;$J585,SorP!C:C,0))))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IF(B586="","",IF(ISERROR(MATCH($J586,SorP!$B$1:$B$6226,0)),"",INDIRECT("'SorP'!$A$"&amp;MATCH($S586&amp;$J586,SorP!C:C,0))))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6">IF(B587="","",IF(ISERROR(MATCH($E587,CL,0)),"Unknown",INDIRECT("'C'!$A$"&amp;MATCH($E587,CL,0)+1)))</f>
      </c>
      <c r="T587" s="772" t="str">
        <f>IF(B587="","",IF(ISERROR(MATCH($J587,SorP!$B$1:$B$6226,0)),"",INDIRECT("'SorP'!$A$"&amp;MATCH($S587&amp;$J587,SorP!C:C,0))))</f>
      </c>
      <c r="U587" s="792"/>
      <c r="V587" s="817" t="e">
        <f>IF(C587="",NA(),IF(OR(C587="Smelter not listed",C587="Smelter not yet identified"),MATCH($B587&amp;$D587,'Smelter Look-up'!$J:$J,0),MATCH($B587&amp;$C587,'Smelter Look-up'!$J:$J,0)))</f>
        <v>#N/A</v>
      </c>
      <c r="X587" s="818">
        <f ref="X587:X634" t="shared" si="87">IF(AND(C587="Smelter not listed",OR(LEN(D587)=0,LEN(E587)=0)),1,0)</f>
        <v>0</v>
      </c>
      <c r="AB587" s="819" t="str">
        <f ref="AB587:AB634" t="shared" si="88">B587&amp;C587</f>
      </c>
    </row>
    <row r="588" ht="20"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6"/>
      </c>
      <c r="T588" s="772" t="str">
        <f>IF(B588="","",IF(ISERROR(MATCH($J588,SorP!$B$1:$B$6226,0)),"",INDIRECT("'SorP'!$A$"&amp;MATCH($S588&amp;$J588,SorP!C:C,0))))</f>
      </c>
      <c r="U588" s="792"/>
      <c r="V588" s="817" t="e">
        <f>IF(C588="",NA(),IF(OR(C588="Smelter not listed",C588="Smelter not yet identified"),MATCH($B588&amp;$D588,'Smelter Look-up'!$J:$J,0),MATCH($B588&amp;$C588,'Smelter Look-up'!$J:$J,0)))</f>
        <v>#N/A</v>
      </c>
      <c r="X588" s="818">
        <f t="shared" si="87"/>
        <v>0</v>
      </c>
      <c r="AB588" s="819" t="str">
        <f t="shared" si="88"/>
      </c>
    </row>
    <row r="589" ht="20"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6"/>
      </c>
      <c r="T589" s="772" t="str">
        <f>IF(B589="","",IF(ISERROR(MATCH($J589,SorP!$B$1:$B$6226,0)),"",INDIRECT("'SorP'!$A$"&amp;MATCH($S589&amp;$J589,SorP!C:C,0))))</f>
      </c>
      <c r="U589" s="792"/>
      <c r="V589" s="817" t="e">
        <f>IF(C589="",NA(),IF(OR(C589="Smelter not listed",C589="Smelter not yet identified"),MATCH($B589&amp;$D589,'Smelter Look-up'!$J:$J,0),MATCH($B589&amp;$C589,'Smelter Look-up'!$J:$J,0)))</f>
        <v>#N/A</v>
      </c>
      <c r="X589" s="818">
        <f t="shared" si="87"/>
        <v>0</v>
      </c>
      <c r="AB589" s="819" t="str">
        <f t="shared" si="88"/>
      </c>
    </row>
    <row r="590" ht="20"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6"/>
      </c>
      <c r="T590" s="772" t="str">
        <f>IF(B590="","",IF(ISERROR(MATCH($J590,SorP!$B$1:$B$6226,0)),"",INDIRECT("'SorP'!$A$"&amp;MATCH($S590&amp;$J590,SorP!C:C,0))))</f>
      </c>
      <c r="U590" s="792"/>
      <c r="V590" s="817" t="e">
        <f>IF(C590="",NA(),IF(OR(C590="Smelter not listed",C590="Smelter not yet identified"),MATCH($B590&amp;$D590,'Smelter Look-up'!$J:$J,0),MATCH($B590&amp;$C590,'Smelter Look-up'!$J:$J,0)))</f>
        <v>#N/A</v>
      </c>
      <c r="X590" s="818">
        <f t="shared" si="87"/>
        <v>0</v>
      </c>
      <c r="AB590" s="819" t="str">
        <f t="shared" si="88"/>
      </c>
    </row>
    <row r="591" ht="20"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6"/>
      </c>
      <c r="T591" s="772" t="str">
        <f>IF(B591="","",IF(ISERROR(MATCH($J591,SorP!$B$1:$B$6226,0)),"",INDIRECT("'SorP'!$A$"&amp;MATCH($S591&amp;$J591,SorP!C:C,0))))</f>
      </c>
      <c r="U591" s="792"/>
      <c r="V591" s="817" t="e">
        <f>IF(C591="",NA(),IF(OR(C591="Smelter not listed",C591="Smelter not yet identified"),MATCH($B591&amp;$D591,'Smelter Look-up'!$J:$J,0),MATCH($B591&amp;$C591,'Smelter Look-up'!$J:$J,0)))</f>
        <v>#N/A</v>
      </c>
      <c r="X591" s="818">
        <f t="shared" si="87"/>
        <v>0</v>
      </c>
      <c r="AB591" s="819" t="str">
        <f t="shared" si="88"/>
      </c>
    </row>
    <row r="592" ht="20"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6"/>
      </c>
      <c r="T592" s="772" t="str">
        <f>IF(B592="","",IF(ISERROR(MATCH($J592,SorP!$B$1:$B$6226,0)),"",INDIRECT("'SorP'!$A$"&amp;MATCH($S592&amp;$J592,SorP!C:C,0))))</f>
      </c>
      <c r="U592" s="792"/>
      <c r="V592" s="817" t="e">
        <f>IF(C592="",NA(),IF(OR(C592="Smelter not listed",C592="Smelter not yet identified"),MATCH($B592&amp;$D592,'Smelter Look-up'!$J:$J,0),MATCH($B592&amp;$C592,'Smelter Look-up'!$J:$J,0)))</f>
        <v>#N/A</v>
      </c>
      <c r="X592" s="818">
        <f t="shared" si="87"/>
        <v>0</v>
      </c>
      <c r="AB592" s="819" t="str">
        <f t="shared" si="88"/>
      </c>
    </row>
    <row r="593" ht="20"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6"/>
      </c>
      <c r="T593" s="772" t="str">
        <f>IF(B593="","",IF(ISERROR(MATCH($J593,SorP!$B$1:$B$6226,0)),"",INDIRECT("'SorP'!$A$"&amp;MATCH($S593&amp;$J593,SorP!C:C,0))))</f>
      </c>
      <c r="U593" s="792"/>
      <c r="V593" s="817" t="e">
        <f>IF(C593="",NA(),IF(OR(C593="Smelter not listed",C593="Smelter not yet identified"),MATCH($B593&amp;$D593,'Smelter Look-up'!$J:$J,0),MATCH($B593&amp;$C593,'Smelter Look-up'!$J:$J,0)))</f>
        <v>#N/A</v>
      </c>
      <c r="X593" s="818">
        <f t="shared" si="87"/>
        <v>0</v>
      </c>
      <c r="AB593" s="819" t="str">
        <f t="shared" si="88"/>
      </c>
    </row>
    <row r="594" ht="20"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6"/>
      </c>
      <c r="T594" s="772" t="str">
        <f>IF(B594="","",IF(ISERROR(MATCH($J594,SorP!$B$1:$B$6226,0)),"",INDIRECT("'SorP'!$A$"&amp;MATCH($S594&amp;$J594,SorP!C:C,0))))</f>
      </c>
      <c r="U594" s="792"/>
      <c r="V594" s="817" t="e">
        <f>IF(C594="",NA(),IF(OR(C594="Smelter not listed",C594="Smelter not yet identified"),MATCH($B594&amp;$D594,'Smelter Look-up'!$J:$J,0),MATCH($B594&amp;$C594,'Smelter Look-up'!$J:$J,0)))</f>
        <v>#N/A</v>
      </c>
      <c r="X594" s="818">
        <f t="shared" si="87"/>
        <v>0</v>
      </c>
      <c r="AB594" s="819" t="str">
        <f t="shared" si="88"/>
      </c>
    </row>
    <row r="595" ht="20"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6"/>
      </c>
      <c r="T595" s="772" t="str">
        <f>IF(B595="","",IF(ISERROR(MATCH($J595,SorP!$B$1:$B$6226,0)),"",INDIRECT("'SorP'!$A$"&amp;MATCH($S595&amp;$J595,SorP!C:C,0))))</f>
      </c>
      <c r="U595" s="792"/>
      <c r="V595" s="817" t="e">
        <f>IF(C595="",NA(),IF(OR(C595="Smelter not listed",C595="Smelter not yet identified"),MATCH($B595&amp;$D595,'Smelter Look-up'!$J:$J,0),MATCH($B595&amp;$C595,'Smelter Look-up'!$J:$J,0)))</f>
        <v>#N/A</v>
      </c>
      <c r="X595" s="818">
        <f t="shared" si="87"/>
        <v>0</v>
      </c>
      <c r="AB595" s="819" t="str">
        <f t="shared" si="88"/>
      </c>
    </row>
    <row r="596" ht="20"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6"/>
      </c>
      <c r="T596" s="772" t="str">
        <f>IF(B596="","",IF(ISERROR(MATCH($J596,SorP!$B$1:$B$6226,0)),"",INDIRECT("'SorP'!$A$"&amp;MATCH($S596&amp;$J596,SorP!C:C,0))))</f>
      </c>
      <c r="U596" s="792"/>
      <c r="V596" s="817" t="e">
        <f>IF(C596="",NA(),IF(OR(C596="Smelter not listed",C596="Smelter not yet identified"),MATCH($B596&amp;$D596,'Smelter Look-up'!$J:$J,0),MATCH($B596&amp;$C596,'Smelter Look-up'!$J:$J,0)))</f>
        <v>#N/A</v>
      </c>
      <c r="X596" s="818">
        <f t="shared" si="87"/>
        <v>0</v>
      </c>
      <c r="AB596" s="819" t="str">
        <f t="shared" si="88"/>
      </c>
    </row>
    <row r="597" ht="20"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6"/>
      </c>
      <c r="T597" s="772" t="str">
        <f>IF(B597="","",IF(ISERROR(MATCH($J597,SorP!$B$1:$B$6226,0)),"",INDIRECT("'SorP'!$A$"&amp;MATCH($S597&amp;$J597,SorP!C:C,0))))</f>
      </c>
      <c r="U597" s="792"/>
      <c r="V597" s="817" t="e">
        <f>IF(C597="",NA(),IF(OR(C597="Smelter not listed",C597="Smelter not yet identified"),MATCH($B597&amp;$D597,'Smelter Look-up'!$J:$J,0),MATCH($B597&amp;$C597,'Smelter Look-up'!$J:$J,0)))</f>
        <v>#N/A</v>
      </c>
      <c r="X597" s="818">
        <f t="shared" si="87"/>
        <v>0</v>
      </c>
      <c r="AB597" s="819" t="str">
        <f t="shared" si="88"/>
      </c>
    </row>
    <row r="598" ht="20"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6"/>
      </c>
      <c r="T598" s="772" t="str">
        <f>IF(B598="","",IF(ISERROR(MATCH($J598,SorP!$B$1:$B$6226,0)),"",INDIRECT("'SorP'!$A$"&amp;MATCH($S598&amp;$J598,SorP!C:C,0))))</f>
      </c>
      <c r="U598" s="792"/>
      <c r="V598" s="817" t="e">
        <f>IF(C598="",NA(),IF(OR(C598="Smelter not listed",C598="Smelter not yet identified"),MATCH($B598&amp;$D598,'Smelter Look-up'!$J:$J,0),MATCH($B598&amp;$C598,'Smelter Look-up'!$J:$J,0)))</f>
        <v>#N/A</v>
      </c>
      <c r="X598" s="818">
        <f t="shared" si="87"/>
        <v>0</v>
      </c>
      <c r="AB598" s="819" t="str">
        <f t="shared" si="88"/>
      </c>
    </row>
    <row r="599" ht="20"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6"/>
      </c>
      <c r="T599" s="772" t="str">
        <f>IF(B599="","",IF(ISERROR(MATCH($J599,SorP!$B$1:$B$6226,0)),"",INDIRECT("'SorP'!$A$"&amp;MATCH($S599&amp;$J599,SorP!C:C,0))))</f>
      </c>
      <c r="U599" s="792"/>
      <c r="V599" s="817" t="e">
        <f>IF(C599="",NA(),IF(OR(C599="Smelter not listed",C599="Smelter not yet identified"),MATCH($B599&amp;$D599,'Smelter Look-up'!$J:$J,0),MATCH($B599&amp;$C599,'Smelter Look-up'!$J:$J,0)))</f>
        <v>#N/A</v>
      </c>
      <c r="X599" s="818">
        <f t="shared" si="87"/>
        <v>0</v>
      </c>
      <c r="AB599" s="819" t="str">
        <f t="shared" si="88"/>
      </c>
    </row>
    <row r="600" ht="20"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6"/>
      </c>
      <c r="T600" s="772" t="str">
        <f>IF(B600="","",IF(ISERROR(MATCH($J600,SorP!$B$1:$B$6226,0)),"",INDIRECT("'SorP'!$A$"&amp;MATCH($S600&amp;$J600,SorP!C:C,0))))</f>
      </c>
      <c r="U600" s="792"/>
      <c r="V600" s="817" t="e">
        <f>IF(C600="",NA(),IF(OR(C600="Smelter not listed",C600="Smelter not yet identified"),MATCH($B600&amp;$D600,'Smelter Look-up'!$J:$J,0),MATCH($B600&amp;$C600,'Smelter Look-up'!$J:$J,0)))</f>
        <v>#N/A</v>
      </c>
      <c r="X600" s="818">
        <f t="shared" si="87"/>
        <v>0</v>
      </c>
      <c r="AB600" s="819" t="str">
        <f t="shared" si="88"/>
      </c>
    </row>
    <row r="601" ht="20"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6"/>
      </c>
      <c r="T601" s="772" t="str">
        <f>IF(B601="","",IF(ISERROR(MATCH($J601,SorP!$B$1:$B$6226,0)),"",INDIRECT("'SorP'!$A$"&amp;MATCH($S601&amp;$J601,SorP!C:C,0))))</f>
      </c>
      <c r="U601" s="792"/>
      <c r="V601" s="817" t="e">
        <f>IF(C601="",NA(),IF(OR(C601="Smelter not listed",C601="Smelter not yet identified"),MATCH($B601&amp;$D601,'Smelter Look-up'!$J:$J,0),MATCH($B601&amp;$C601,'Smelter Look-up'!$J:$J,0)))</f>
        <v>#N/A</v>
      </c>
      <c r="X601" s="818">
        <f t="shared" si="87"/>
        <v>0</v>
      </c>
      <c r="AB601" s="819" t="str">
        <f t="shared" si="88"/>
      </c>
    </row>
    <row r="602" ht="20"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6"/>
      </c>
      <c r="T602" s="772" t="str">
        <f>IF(B602="","",IF(ISERROR(MATCH($J602,SorP!$B$1:$B$6226,0)),"",INDIRECT("'SorP'!$A$"&amp;MATCH($S602&amp;$J602,SorP!C:C,0))))</f>
      </c>
      <c r="U602" s="792"/>
      <c r="V602" s="817" t="e">
        <f>IF(C602="",NA(),IF(OR(C602="Smelter not listed",C602="Smelter not yet identified"),MATCH($B602&amp;$D602,'Smelter Look-up'!$J:$J,0),MATCH($B602&amp;$C602,'Smelter Look-up'!$J:$J,0)))</f>
        <v>#N/A</v>
      </c>
      <c r="X602" s="818">
        <f t="shared" si="87"/>
        <v>0</v>
      </c>
      <c r="AB602" s="819" t="str">
        <f t="shared" si="88"/>
      </c>
    </row>
    <row r="603" ht="20"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6"/>
      </c>
      <c r="T603" s="772" t="str">
        <f>IF(B603="","",IF(ISERROR(MATCH($J603,SorP!$B$1:$B$6226,0)),"",INDIRECT("'SorP'!$A$"&amp;MATCH($S603&amp;$J603,SorP!C:C,0))))</f>
      </c>
      <c r="U603" s="792"/>
      <c r="V603" s="817" t="e">
        <f>IF(C603="",NA(),IF(OR(C603="Smelter not listed",C603="Smelter not yet identified"),MATCH($B603&amp;$D603,'Smelter Look-up'!$J:$J,0),MATCH($B603&amp;$C603,'Smelter Look-up'!$J:$J,0)))</f>
        <v>#N/A</v>
      </c>
      <c r="X603" s="818">
        <f t="shared" si="87"/>
        <v>0</v>
      </c>
      <c r="AB603" s="819" t="str">
        <f t="shared" si="88"/>
      </c>
    </row>
    <row r="604" ht="20"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6"/>
      </c>
      <c r="T604" s="772" t="str">
        <f>IF(B604="","",IF(ISERROR(MATCH($J604,SorP!$B$1:$B$6226,0)),"",INDIRECT("'SorP'!$A$"&amp;MATCH($S604&amp;$J604,SorP!C:C,0))))</f>
      </c>
      <c r="U604" s="792"/>
      <c r="V604" s="817" t="e">
        <f>IF(C604="",NA(),IF(OR(C604="Smelter not listed",C604="Smelter not yet identified"),MATCH($B604&amp;$D604,'Smelter Look-up'!$J:$J,0),MATCH($B604&amp;$C604,'Smelter Look-up'!$J:$J,0)))</f>
        <v>#N/A</v>
      </c>
      <c r="X604" s="818">
        <f t="shared" si="87"/>
        <v>0</v>
      </c>
      <c r="AB604" s="819" t="str">
        <f t="shared" si="88"/>
      </c>
    </row>
    <row r="605" ht="20"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6"/>
      </c>
      <c r="T605" s="772" t="str">
        <f>IF(B605="","",IF(ISERROR(MATCH($J605,SorP!$B$1:$B$6226,0)),"",INDIRECT("'SorP'!$A$"&amp;MATCH($S605&amp;$J605,SorP!C:C,0))))</f>
      </c>
      <c r="U605" s="792"/>
      <c r="V605" s="817" t="e">
        <f>IF(C605="",NA(),IF(OR(C605="Smelter not listed",C605="Smelter not yet identified"),MATCH($B605&amp;$D605,'Smelter Look-up'!$J:$J,0),MATCH($B605&amp;$C605,'Smelter Look-up'!$J:$J,0)))</f>
        <v>#N/A</v>
      </c>
      <c r="X605" s="818">
        <f t="shared" si="87"/>
        <v>0</v>
      </c>
      <c r="AB605" s="819" t="str">
        <f t="shared" si="88"/>
      </c>
    </row>
    <row r="606" ht="20"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6"/>
      </c>
      <c r="T606" s="772" t="str">
        <f>IF(B606="","",IF(ISERROR(MATCH($J606,SorP!$B$1:$B$6226,0)),"",INDIRECT("'SorP'!$A$"&amp;MATCH($S606&amp;$J606,SorP!C:C,0))))</f>
      </c>
      <c r="U606" s="792"/>
      <c r="V606" s="817" t="e">
        <f>IF(C606="",NA(),IF(OR(C606="Smelter not listed",C606="Smelter not yet identified"),MATCH($B606&amp;$D606,'Smelter Look-up'!$J:$J,0),MATCH($B606&amp;$C606,'Smelter Look-up'!$J:$J,0)))</f>
        <v>#N/A</v>
      </c>
      <c r="X606" s="818">
        <f t="shared" si="87"/>
        <v>0</v>
      </c>
      <c r="AB606" s="819" t="str">
        <f t="shared" si="88"/>
      </c>
    </row>
    <row r="607" ht="20"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6"/>
      </c>
      <c r="T607" s="772" t="str">
        <f>IF(B607="","",IF(ISERROR(MATCH($J607,SorP!$B$1:$B$6226,0)),"",INDIRECT("'SorP'!$A$"&amp;MATCH($S607&amp;$J607,SorP!C:C,0))))</f>
      </c>
      <c r="U607" s="792"/>
      <c r="V607" s="817" t="e">
        <f>IF(C607="",NA(),IF(OR(C607="Smelter not listed",C607="Smelter not yet identified"),MATCH($B607&amp;$D607,'Smelter Look-up'!$J:$J,0),MATCH($B607&amp;$C607,'Smelter Look-up'!$J:$J,0)))</f>
        <v>#N/A</v>
      </c>
      <c r="X607" s="818">
        <f t="shared" si="87"/>
        <v>0</v>
      </c>
      <c r="AB607" s="819" t="str">
        <f t="shared" si="88"/>
      </c>
    </row>
    <row r="608" ht="20"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6"/>
      </c>
      <c r="T608" s="772" t="str">
        <f>IF(B608="","",IF(ISERROR(MATCH($J608,SorP!$B$1:$B$6226,0)),"",INDIRECT("'SorP'!$A$"&amp;MATCH($S608&amp;$J608,SorP!C:C,0))))</f>
      </c>
      <c r="U608" s="792"/>
      <c r="V608" s="817" t="e">
        <f>IF(C608="",NA(),IF(OR(C608="Smelter not listed",C608="Smelter not yet identified"),MATCH($B608&amp;$D608,'Smelter Look-up'!$J:$J,0),MATCH($B608&amp;$C608,'Smelter Look-up'!$J:$J,0)))</f>
        <v>#N/A</v>
      </c>
      <c r="X608" s="818">
        <f t="shared" si="87"/>
        <v>0</v>
      </c>
      <c r="AB608" s="819" t="str">
        <f t="shared" si="88"/>
      </c>
    </row>
    <row r="609" ht="20"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6"/>
      </c>
      <c r="T609" s="772" t="str">
        <f>IF(B609="","",IF(ISERROR(MATCH($J609,SorP!$B$1:$B$6226,0)),"",INDIRECT("'SorP'!$A$"&amp;MATCH($S609&amp;$J609,SorP!C:C,0))))</f>
      </c>
      <c r="U609" s="792"/>
      <c r="V609" s="817" t="e">
        <f>IF(C609="",NA(),IF(OR(C609="Smelter not listed",C609="Smelter not yet identified"),MATCH($B609&amp;$D609,'Smelter Look-up'!$J:$J,0),MATCH($B609&amp;$C609,'Smelter Look-up'!$J:$J,0)))</f>
        <v>#N/A</v>
      </c>
      <c r="X609" s="818">
        <f t="shared" si="87"/>
        <v>0</v>
      </c>
      <c r="AB609" s="819" t="str">
        <f t="shared" si="88"/>
      </c>
    </row>
    <row r="610" ht="20"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6"/>
      </c>
      <c r="T610" s="772" t="str">
        <f>IF(B610="","",IF(ISERROR(MATCH($J610,SorP!$B$1:$B$6226,0)),"",INDIRECT("'SorP'!$A$"&amp;MATCH($S610&amp;$J610,SorP!C:C,0))))</f>
      </c>
      <c r="U610" s="792"/>
      <c r="V610" s="817" t="e">
        <f>IF(C610="",NA(),IF(OR(C610="Smelter not listed",C610="Smelter not yet identified"),MATCH($B610&amp;$D610,'Smelter Look-up'!$J:$J,0),MATCH($B610&amp;$C610,'Smelter Look-up'!$J:$J,0)))</f>
        <v>#N/A</v>
      </c>
      <c r="X610" s="818">
        <f t="shared" si="87"/>
        <v>0</v>
      </c>
      <c r="AB610" s="819" t="str">
        <f t="shared" si="88"/>
      </c>
    </row>
    <row r="611" ht="20"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6"/>
      </c>
      <c r="T611" s="772" t="str">
        <f>IF(B611="","",IF(ISERROR(MATCH($J611,SorP!$B$1:$B$6226,0)),"",INDIRECT("'SorP'!$A$"&amp;MATCH($S611&amp;$J611,SorP!C:C,0))))</f>
      </c>
      <c r="U611" s="792"/>
      <c r="V611" s="817" t="e">
        <f>IF(C611="",NA(),IF(OR(C611="Smelter not listed",C611="Smelter not yet identified"),MATCH($B611&amp;$D611,'Smelter Look-up'!$J:$J,0),MATCH($B611&amp;$C611,'Smelter Look-up'!$J:$J,0)))</f>
        <v>#N/A</v>
      </c>
      <c r="X611" s="818">
        <f t="shared" si="87"/>
        <v>0</v>
      </c>
      <c r="AB611" s="819" t="str">
        <f t="shared" si="88"/>
      </c>
    </row>
    <row r="612" ht="20"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6"/>
      </c>
      <c r="T612" s="772" t="str">
        <f>IF(B612="","",IF(ISERROR(MATCH($J612,SorP!$B$1:$B$6226,0)),"",INDIRECT("'SorP'!$A$"&amp;MATCH($S612&amp;$J612,SorP!C:C,0))))</f>
      </c>
      <c r="U612" s="792"/>
      <c r="V612" s="817" t="e">
        <f>IF(C612="",NA(),IF(OR(C612="Smelter not listed",C612="Smelter not yet identified"),MATCH($B612&amp;$D612,'Smelter Look-up'!$J:$J,0),MATCH($B612&amp;$C612,'Smelter Look-up'!$J:$J,0)))</f>
        <v>#N/A</v>
      </c>
      <c r="X612" s="818">
        <f t="shared" si="87"/>
        <v>0</v>
      </c>
      <c r="AB612" s="819" t="str">
        <f t="shared" si="88"/>
      </c>
    </row>
    <row r="613" ht="20"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6"/>
      </c>
      <c r="T613" s="772" t="str">
        <f>IF(B613="","",IF(ISERROR(MATCH($J613,SorP!$B$1:$B$6226,0)),"",INDIRECT("'SorP'!$A$"&amp;MATCH($S613&amp;$J613,SorP!C:C,0))))</f>
      </c>
      <c r="U613" s="792"/>
      <c r="V613" s="817" t="e">
        <f>IF(C613="",NA(),IF(OR(C613="Smelter not listed",C613="Smelter not yet identified"),MATCH($B613&amp;$D613,'Smelter Look-up'!$J:$J,0),MATCH($B613&amp;$C613,'Smelter Look-up'!$J:$J,0)))</f>
        <v>#N/A</v>
      </c>
      <c r="X613" s="818">
        <f t="shared" si="87"/>
        <v>0</v>
      </c>
      <c r="AB613" s="819" t="str">
        <f t="shared" si="88"/>
      </c>
    </row>
    <row r="614" ht="20"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6"/>
      </c>
      <c r="T614" s="772" t="str">
        <f>IF(B614="","",IF(ISERROR(MATCH($J614,SorP!$B$1:$B$6226,0)),"",INDIRECT("'SorP'!$A$"&amp;MATCH($S614&amp;$J614,SorP!C:C,0))))</f>
      </c>
      <c r="U614" s="792"/>
      <c r="V614" s="817" t="e">
        <f>IF(C614="",NA(),IF(OR(C614="Smelter not listed",C614="Smelter not yet identified"),MATCH($B614&amp;$D614,'Smelter Look-up'!$J:$J,0),MATCH($B614&amp;$C614,'Smelter Look-up'!$J:$J,0)))</f>
        <v>#N/A</v>
      </c>
      <c r="X614" s="818">
        <f t="shared" si="87"/>
        <v>0</v>
      </c>
      <c r="AB614" s="819" t="str">
        <f t="shared" si="88"/>
      </c>
    </row>
    <row r="615" ht="20"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6"/>
      </c>
      <c r="T615" s="772" t="str">
        <f>IF(B615="","",IF(ISERROR(MATCH($J615,SorP!$B$1:$B$6226,0)),"",INDIRECT("'SorP'!$A$"&amp;MATCH($S615&amp;$J615,SorP!C:C,0))))</f>
      </c>
      <c r="U615" s="792"/>
      <c r="V615" s="817" t="e">
        <f>IF(C615="",NA(),IF(OR(C615="Smelter not listed",C615="Smelter not yet identified"),MATCH($B615&amp;$D615,'Smelter Look-up'!$J:$J,0),MATCH($B615&amp;$C615,'Smelter Look-up'!$J:$J,0)))</f>
        <v>#N/A</v>
      </c>
      <c r="X615" s="818">
        <f t="shared" si="87"/>
        <v>0</v>
      </c>
      <c r="AB615" s="819" t="str">
        <f t="shared" si="88"/>
      </c>
    </row>
    <row r="616" ht="20"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6"/>
      </c>
      <c r="T616" s="772" t="str">
        <f>IF(B616="","",IF(ISERROR(MATCH($J616,SorP!$B$1:$B$6226,0)),"",INDIRECT("'SorP'!$A$"&amp;MATCH($S616&amp;$J616,SorP!C:C,0))))</f>
      </c>
      <c r="U616" s="792"/>
      <c r="V616" s="817" t="e">
        <f>IF(C616="",NA(),IF(OR(C616="Smelter not listed",C616="Smelter not yet identified"),MATCH($B616&amp;$D616,'Smelter Look-up'!$J:$J,0),MATCH($B616&amp;$C616,'Smelter Look-up'!$J:$J,0)))</f>
        <v>#N/A</v>
      </c>
      <c r="X616" s="818">
        <f t="shared" si="87"/>
        <v>0</v>
      </c>
      <c r="AB616" s="819" t="str">
        <f t="shared" si="88"/>
      </c>
    </row>
    <row r="617" ht="20"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6"/>
      </c>
      <c r="T617" s="772" t="str">
        <f>IF(B617="","",IF(ISERROR(MATCH($J617,SorP!$B$1:$B$6226,0)),"",INDIRECT("'SorP'!$A$"&amp;MATCH($S617&amp;$J617,SorP!C:C,0))))</f>
      </c>
      <c r="U617" s="792"/>
      <c r="V617" s="817" t="e">
        <f>IF(C617="",NA(),IF(OR(C617="Smelter not listed",C617="Smelter not yet identified"),MATCH($B617&amp;$D617,'Smelter Look-up'!$J:$J,0),MATCH($B617&amp;$C617,'Smelter Look-up'!$J:$J,0)))</f>
        <v>#N/A</v>
      </c>
      <c r="X617" s="818">
        <f t="shared" si="87"/>
        <v>0</v>
      </c>
      <c r="AB617" s="819" t="str">
        <f t="shared" si="88"/>
      </c>
    </row>
    <row r="618" ht="20"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6"/>
      </c>
      <c r="T618" s="772" t="str">
        <f>IF(B618="","",IF(ISERROR(MATCH($J618,SorP!$B$1:$B$6226,0)),"",INDIRECT("'SorP'!$A$"&amp;MATCH($S618&amp;$J618,SorP!C:C,0))))</f>
      </c>
      <c r="U618" s="792"/>
      <c r="V618" s="817" t="e">
        <f>IF(C618="",NA(),IF(OR(C618="Smelter not listed",C618="Smelter not yet identified"),MATCH($B618&amp;$D618,'Smelter Look-up'!$J:$J,0),MATCH($B618&amp;$C618,'Smelter Look-up'!$J:$J,0)))</f>
        <v>#N/A</v>
      </c>
      <c r="X618" s="818">
        <f t="shared" si="87"/>
        <v>0</v>
      </c>
      <c r="AB618" s="819" t="str">
        <f t="shared" si="88"/>
      </c>
    </row>
    <row r="619" ht="20"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6"/>
      </c>
      <c r="T619" s="772" t="str">
        <f>IF(B619="","",IF(ISERROR(MATCH($J619,SorP!$B$1:$B$6226,0)),"",INDIRECT("'SorP'!$A$"&amp;MATCH($S619&amp;$J619,SorP!C:C,0))))</f>
      </c>
      <c r="U619" s="792"/>
      <c r="V619" s="817" t="e">
        <f>IF(C619="",NA(),IF(OR(C619="Smelter not listed",C619="Smelter not yet identified"),MATCH($B619&amp;$D619,'Smelter Look-up'!$J:$J,0),MATCH($B619&amp;$C619,'Smelter Look-up'!$J:$J,0)))</f>
        <v>#N/A</v>
      </c>
      <c r="X619" s="818">
        <f t="shared" si="87"/>
        <v>0</v>
      </c>
      <c r="AB619" s="819" t="str">
        <f t="shared" si="88"/>
      </c>
    </row>
    <row r="620" ht="20"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6"/>
      </c>
      <c r="T620" s="772" t="str">
        <f>IF(B620="","",IF(ISERROR(MATCH($J620,SorP!$B$1:$B$6226,0)),"",INDIRECT("'SorP'!$A$"&amp;MATCH($S620&amp;$J620,SorP!C:C,0))))</f>
      </c>
      <c r="U620" s="792"/>
      <c r="V620" s="817" t="e">
        <f>IF(C620="",NA(),IF(OR(C620="Smelter not listed",C620="Smelter not yet identified"),MATCH($B620&amp;$D620,'Smelter Look-up'!$J:$J,0),MATCH($B620&amp;$C620,'Smelter Look-up'!$J:$J,0)))</f>
        <v>#N/A</v>
      </c>
      <c r="X620" s="818">
        <f t="shared" si="87"/>
        <v>0</v>
      </c>
      <c r="AB620" s="819" t="str">
        <f t="shared" si="88"/>
      </c>
    </row>
    <row r="621" ht="20"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6"/>
      </c>
      <c r="T621" s="772" t="str">
        <f>IF(B621="","",IF(ISERROR(MATCH($J621,SorP!$B$1:$B$6226,0)),"",INDIRECT("'SorP'!$A$"&amp;MATCH($S621&amp;$J621,SorP!C:C,0))))</f>
      </c>
      <c r="U621" s="792"/>
      <c r="V621" s="817" t="e">
        <f>IF(C621="",NA(),IF(OR(C621="Smelter not listed",C621="Smelter not yet identified"),MATCH($B621&amp;$D621,'Smelter Look-up'!$J:$J,0),MATCH($B621&amp;$C621,'Smelter Look-up'!$J:$J,0)))</f>
        <v>#N/A</v>
      </c>
      <c r="X621" s="818">
        <f t="shared" si="87"/>
        <v>0</v>
      </c>
      <c r="AB621" s="819" t="str">
        <f t="shared" si="88"/>
      </c>
    </row>
    <row r="622" ht="20"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6"/>
      </c>
      <c r="T622" s="772" t="str">
        <f>IF(B622="","",IF(ISERROR(MATCH($J622,SorP!$B$1:$B$6226,0)),"",INDIRECT("'SorP'!$A$"&amp;MATCH($S622&amp;$J622,SorP!C:C,0))))</f>
      </c>
      <c r="U622" s="792"/>
      <c r="V622" s="817" t="e">
        <f>IF(C622="",NA(),IF(OR(C622="Smelter not listed",C622="Smelter not yet identified"),MATCH($B622&amp;$D622,'Smelter Look-up'!$J:$J,0),MATCH($B622&amp;$C622,'Smelter Look-up'!$J:$J,0)))</f>
        <v>#N/A</v>
      </c>
      <c r="X622" s="818">
        <f t="shared" si="87"/>
        <v>0</v>
      </c>
      <c r="AB622" s="819" t="str">
        <f t="shared" si="88"/>
      </c>
    </row>
    <row r="623" ht="20"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6"/>
      </c>
      <c r="T623" s="772" t="str">
        <f>IF(B623="","",IF(ISERROR(MATCH($J623,SorP!$B$1:$B$6226,0)),"",INDIRECT("'SorP'!$A$"&amp;MATCH($S623&amp;$J623,SorP!C:C,0))))</f>
      </c>
      <c r="U623" s="792"/>
      <c r="V623" s="817" t="e">
        <f>IF(C623="",NA(),IF(OR(C623="Smelter not listed",C623="Smelter not yet identified"),MATCH($B623&amp;$D623,'Smelter Look-up'!$J:$J,0),MATCH($B623&amp;$C623,'Smelter Look-up'!$J:$J,0)))</f>
        <v>#N/A</v>
      </c>
      <c r="X623" s="818">
        <f t="shared" si="87"/>
        <v>0</v>
      </c>
      <c r="AB623" s="819" t="str">
        <f t="shared" si="88"/>
      </c>
    </row>
    <row r="624" ht="20"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6"/>
      </c>
      <c r="T624" s="772" t="str">
        <f>IF(B624="","",IF(ISERROR(MATCH($J624,SorP!$B$1:$B$6226,0)),"",INDIRECT("'SorP'!$A$"&amp;MATCH($S624&amp;$J624,SorP!C:C,0))))</f>
      </c>
      <c r="U624" s="792"/>
      <c r="V624" s="817" t="e">
        <f>IF(C624="",NA(),IF(OR(C624="Smelter not listed",C624="Smelter not yet identified"),MATCH($B624&amp;$D624,'Smelter Look-up'!$J:$J,0),MATCH($B624&amp;$C624,'Smelter Look-up'!$J:$J,0)))</f>
        <v>#N/A</v>
      </c>
      <c r="X624" s="818">
        <f t="shared" si="87"/>
        <v>0</v>
      </c>
      <c r="AB624" s="819" t="str">
        <f t="shared" si="88"/>
      </c>
    </row>
    <row r="625" ht="20"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6"/>
      </c>
      <c r="T625" s="772" t="str">
        <f>IF(B625="","",IF(ISERROR(MATCH($J625,SorP!$B$1:$B$6226,0)),"",INDIRECT("'SorP'!$A$"&amp;MATCH($S625&amp;$J625,SorP!C:C,0))))</f>
      </c>
      <c r="U625" s="792"/>
      <c r="V625" s="817" t="e">
        <f>IF(C625="",NA(),IF(OR(C625="Smelter not listed",C625="Smelter not yet identified"),MATCH($B625&amp;$D625,'Smelter Look-up'!$J:$J,0),MATCH($B625&amp;$C625,'Smelter Look-up'!$J:$J,0)))</f>
        <v>#N/A</v>
      </c>
      <c r="X625" s="818">
        <f t="shared" si="87"/>
        <v>0</v>
      </c>
      <c r="AB625" s="819" t="str">
        <f t="shared" si="88"/>
      </c>
    </row>
    <row r="626" ht="20"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6"/>
      </c>
      <c r="T626" s="772" t="str">
        <f>IF(B626="","",IF(ISERROR(MATCH($J626,SorP!$B$1:$B$6226,0)),"",INDIRECT("'SorP'!$A$"&amp;MATCH($S626&amp;$J626,SorP!C:C,0))))</f>
      </c>
      <c r="U626" s="792"/>
      <c r="V626" s="817" t="e">
        <f>IF(C626="",NA(),IF(OR(C626="Smelter not listed",C626="Smelter not yet identified"),MATCH($B626&amp;$D626,'Smelter Look-up'!$J:$J,0),MATCH($B626&amp;$C626,'Smelter Look-up'!$J:$J,0)))</f>
        <v>#N/A</v>
      </c>
      <c r="X626" s="818">
        <f t="shared" si="87"/>
        <v>0</v>
      </c>
      <c r="AB626" s="819" t="str">
        <f t="shared" si="88"/>
      </c>
    </row>
    <row r="627" ht="20"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6"/>
      </c>
      <c r="T627" s="772" t="str">
        <f>IF(B627="","",IF(ISERROR(MATCH($J627,SorP!$B$1:$B$6226,0)),"",INDIRECT("'SorP'!$A$"&amp;MATCH($S627&amp;$J627,SorP!C:C,0))))</f>
      </c>
      <c r="U627" s="792"/>
      <c r="V627" s="817" t="e">
        <f>IF(C627="",NA(),IF(OR(C627="Smelter not listed",C627="Smelter not yet identified"),MATCH($B627&amp;$D627,'Smelter Look-up'!$J:$J,0),MATCH($B627&amp;$C627,'Smelter Look-up'!$J:$J,0)))</f>
        <v>#N/A</v>
      </c>
      <c r="X627" s="818">
        <f t="shared" si="87"/>
        <v>0</v>
      </c>
      <c r="AB627" s="819" t="str">
        <f t="shared" si="88"/>
      </c>
    </row>
    <row r="628" ht="20"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6"/>
      </c>
      <c r="T628" s="772" t="str">
        <f>IF(B628="","",IF(ISERROR(MATCH($J628,SorP!$B$1:$B$6226,0)),"",INDIRECT("'SorP'!$A$"&amp;MATCH($S628&amp;$J628,SorP!C:C,0))))</f>
      </c>
      <c r="U628" s="792"/>
      <c r="V628" s="817" t="e">
        <f>IF(C628="",NA(),IF(OR(C628="Smelter not listed",C628="Smelter not yet identified"),MATCH($B628&amp;$D628,'Smelter Look-up'!$J:$J,0),MATCH($B628&amp;$C628,'Smelter Look-up'!$J:$J,0)))</f>
        <v>#N/A</v>
      </c>
      <c r="X628" s="818">
        <f t="shared" si="87"/>
        <v>0</v>
      </c>
      <c r="AB628" s="819" t="str">
        <f t="shared" si="88"/>
      </c>
    </row>
    <row r="629" ht="20"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6"/>
      </c>
      <c r="T629" s="772" t="str">
        <f>IF(B629="","",IF(ISERROR(MATCH($J629,SorP!$B$1:$B$6226,0)),"",INDIRECT("'SorP'!$A$"&amp;MATCH($S629&amp;$J629,SorP!C:C,0))))</f>
      </c>
      <c r="U629" s="792"/>
      <c r="V629" s="817" t="e">
        <f>IF(C629="",NA(),IF(OR(C629="Smelter not listed",C629="Smelter not yet identified"),MATCH($B629&amp;$D629,'Smelter Look-up'!$J:$J,0),MATCH($B629&amp;$C629,'Smelter Look-up'!$J:$J,0)))</f>
        <v>#N/A</v>
      </c>
      <c r="X629" s="818">
        <f t="shared" si="87"/>
        <v>0</v>
      </c>
      <c r="AB629" s="819" t="str">
        <f t="shared" si="88"/>
      </c>
    </row>
    <row r="630" ht="20"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6"/>
      </c>
      <c r="T630" s="772" t="str">
        <f>IF(B630="","",IF(ISERROR(MATCH($J630,SorP!$B$1:$B$6226,0)),"",INDIRECT("'SorP'!$A$"&amp;MATCH($S630&amp;$J630,SorP!C:C,0))))</f>
      </c>
      <c r="U630" s="792"/>
      <c r="V630" s="817" t="e">
        <f>IF(C630="",NA(),IF(OR(C630="Smelter not listed",C630="Smelter not yet identified"),MATCH($B630&amp;$D630,'Smelter Look-up'!$J:$J,0),MATCH($B630&amp;$C630,'Smelter Look-up'!$J:$J,0)))</f>
        <v>#N/A</v>
      </c>
      <c r="X630" s="818">
        <f t="shared" si="87"/>
        <v>0</v>
      </c>
      <c r="AB630" s="819" t="str">
        <f t="shared" si="88"/>
      </c>
    </row>
    <row r="631" ht="20"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6"/>
      </c>
      <c r="T631" s="772" t="str">
        <f>IF(B631="","",IF(ISERROR(MATCH($J631,SorP!$B$1:$B$6226,0)),"",INDIRECT("'SorP'!$A$"&amp;MATCH($S631&amp;$J631,SorP!C:C,0))))</f>
      </c>
      <c r="U631" s="792"/>
      <c r="V631" s="817" t="e">
        <f>IF(C631="",NA(),IF(OR(C631="Smelter not listed",C631="Smelter not yet identified"),MATCH($B631&amp;$D631,'Smelter Look-up'!$J:$J,0),MATCH($B631&amp;$C631,'Smelter Look-up'!$J:$J,0)))</f>
        <v>#N/A</v>
      </c>
      <c r="X631" s="818">
        <f t="shared" si="87"/>
        <v>0</v>
      </c>
      <c r="AB631" s="819" t="str">
        <f t="shared" si="88"/>
      </c>
    </row>
    <row r="632" ht="20"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6"/>
      </c>
      <c r="T632" s="772" t="str">
        <f>IF(B632="","",IF(ISERROR(MATCH($J632,SorP!$B$1:$B$6226,0)),"",INDIRECT("'SorP'!$A$"&amp;MATCH($S632&amp;$J632,SorP!C:C,0))))</f>
      </c>
      <c r="U632" s="792"/>
      <c r="V632" s="817" t="e">
        <f>IF(C632="",NA(),IF(OR(C632="Smelter not listed",C632="Smelter not yet identified"),MATCH($B632&amp;$D632,'Smelter Look-up'!$J:$J,0),MATCH($B632&amp;$C632,'Smelter Look-up'!$J:$J,0)))</f>
        <v>#N/A</v>
      </c>
      <c r="X632" s="818">
        <f t="shared" si="87"/>
        <v>0</v>
      </c>
      <c r="AB632" s="819" t="str">
        <f t="shared" si="88"/>
      </c>
    </row>
    <row r="633" ht="20"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6"/>
      </c>
      <c r="T633" s="772" t="str">
        <f>IF(B633="","",IF(ISERROR(MATCH($J633,SorP!$B$1:$B$6226,0)),"",INDIRECT("'SorP'!$A$"&amp;MATCH($S633&amp;$J633,SorP!C:C,0))))</f>
      </c>
      <c r="U633" s="792"/>
      <c r="V633" s="817" t="e">
        <f>IF(C633="",NA(),IF(OR(C633="Smelter not listed",C633="Smelter not yet identified"),MATCH($B633&amp;$D633,'Smelter Look-up'!$J:$J,0),MATCH($B633&amp;$C633,'Smelter Look-up'!$J:$J,0)))</f>
        <v>#N/A</v>
      </c>
      <c r="X633" s="818">
        <f t="shared" si="87"/>
        <v>0</v>
      </c>
      <c r="AB633" s="819" t="str">
        <f t="shared" si="88"/>
      </c>
    </row>
    <row r="634" ht="20"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6"/>
      </c>
      <c r="T634" s="772" t="str">
        <f>IF(B634="","",IF(ISERROR(MATCH($J634,SorP!$B$1:$B$6226,0)),"",INDIRECT("'SorP'!$A$"&amp;MATCH($S634&amp;$J634,SorP!C:C,0))))</f>
      </c>
      <c r="U634" s="792"/>
      <c r="V634" s="817" t="e">
        <f>IF(C634="",NA(),IF(OR(C634="Smelter not listed",C634="Smelter not yet identified"),MATCH($B634&amp;$D634,'Smelter Look-up'!$J:$J,0),MATCH($B634&amp;$C634,'Smelter Look-up'!$J:$J,0)))</f>
        <v>#N/A</v>
      </c>
      <c r="X634" s="818">
        <f t="shared" si="87"/>
        <v>0</v>
      </c>
      <c r="AB634" s="819" t="str">
        <f t="shared" si="88"/>
      </c>
    </row>
    <row r="635" ht="20"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IF(B635="","",IF(ISERROR(MATCH($J635,SorP!$B$1:$B$6226,0)),"",INDIRECT("'SorP'!$A$"&amp;MATCH($S635&amp;$J635,SorP!C:C,0))))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2">IF(B636="","",IF(ISERROR(MATCH($E636,CL,0)),"Unknown",INDIRECT("'C'!$A$"&amp;MATCH($E636,CL,0)+1)))</f>
      </c>
      <c r="T636" s="772" t="str">
        <f>IF(B636="","",IF(ISERROR(MATCH($J636,SorP!$B$1:$B$6226,0)),"",INDIRECT("'SorP'!$A$"&amp;MATCH($S636&amp;$J636,SorP!C:C,0))))</f>
      </c>
      <c r="U636" s="792"/>
      <c r="V636" s="817" t="e">
        <f>IF(C636="",NA(),IF(OR(C636="Smelter not listed",C636="Smelter not yet identified"),MATCH($B636&amp;$D636,'Smelter Look-up'!$J:$J,0),MATCH($B636&amp;$C636,'Smelter Look-up'!$J:$J,0)))</f>
        <v>#N/A</v>
      </c>
      <c r="X636" s="818">
        <f ref="X636:X667" t="shared" si="93">IF(AND(C636="Smelter not listed",OR(LEN(D636)=0,LEN(E636)=0)),1,0)</f>
        <v>0</v>
      </c>
      <c r="AB636" s="819" t="str">
        <f ref="AB636:AB667" t="shared" si="94">B636&amp;C636</f>
      </c>
    </row>
    <row r="637" ht="20"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2"/>
      </c>
      <c r="T637" s="772" t="str">
        <f>IF(B637="","",IF(ISERROR(MATCH($J637,SorP!$B$1:$B$6226,0)),"",INDIRECT("'SorP'!$A$"&amp;MATCH($S637&amp;$J637,SorP!C:C,0))))</f>
      </c>
      <c r="U637" s="792"/>
      <c r="V637" s="817" t="e">
        <f>IF(C637="",NA(),IF(OR(C637="Smelter not listed",C637="Smelter not yet identified"),MATCH($B637&amp;$D637,'Smelter Look-up'!$J:$J,0),MATCH($B637&amp;$C637,'Smelter Look-up'!$J:$J,0)))</f>
        <v>#N/A</v>
      </c>
      <c r="X637" s="818">
        <f t="shared" si="93"/>
        <v>0</v>
      </c>
      <c r="AB637" s="819" t="str">
        <f t="shared" si="94"/>
      </c>
    </row>
    <row r="638" ht="20"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2"/>
      </c>
      <c r="T638" s="772" t="str">
        <f>IF(B638="","",IF(ISERROR(MATCH($J638,SorP!$B$1:$B$6226,0)),"",INDIRECT("'SorP'!$A$"&amp;MATCH($S638&amp;$J638,SorP!C:C,0))))</f>
      </c>
      <c r="U638" s="792"/>
      <c r="V638" s="817" t="e">
        <f>IF(C638="",NA(),IF(OR(C638="Smelter not listed",C638="Smelter not yet identified"),MATCH($B638&amp;$D638,'Smelter Look-up'!$J:$J,0),MATCH($B638&amp;$C638,'Smelter Look-up'!$J:$J,0)))</f>
        <v>#N/A</v>
      </c>
      <c r="X638" s="818">
        <f t="shared" si="93"/>
        <v>0</v>
      </c>
      <c r="AB638" s="819" t="str">
        <f t="shared" si="94"/>
      </c>
    </row>
    <row r="639" ht="20"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2"/>
      </c>
      <c r="T639" s="772" t="str">
        <f>IF(B639="","",IF(ISERROR(MATCH($J639,SorP!$B$1:$B$6226,0)),"",INDIRECT("'SorP'!$A$"&amp;MATCH($S639&amp;$J639,SorP!C:C,0))))</f>
      </c>
      <c r="U639" s="792"/>
      <c r="V639" s="817" t="e">
        <f>IF(C639="",NA(),IF(OR(C639="Smelter not listed",C639="Smelter not yet identified"),MATCH($B639&amp;$D639,'Smelter Look-up'!$J:$J,0),MATCH($B639&amp;$C639,'Smelter Look-up'!$J:$J,0)))</f>
        <v>#N/A</v>
      </c>
      <c r="X639" s="818">
        <f t="shared" si="93"/>
        <v>0</v>
      </c>
      <c r="AB639" s="819" t="str">
        <f t="shared" si="94"/>
      </c>
    </row>
    <row r="640" ht="20"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2"/>
      </c>
      <c r="T640" s="772" t="str">
        <f>IF(B640="","",IF(ISERROR(MATCH($J640,SorP!$B$1:$B$6226,0)),"",INDIRECT("'SorP'!$A$"&amp;MATCH($S640&amp;$J640,SorP!C:C,0))))</f>
      </c>
      <c r="U640" s="792"/>
      <c r="V640" s="817" t="e">
        <f>IF(C640="",NA(),IF(OR(C640="Smelter not listed",C640="Smelter not yet identified"),MATCH($B640&amp;$D640,'Smelter Look-up'!$J:$J,0),MATCH($B640&amp;$C640,'Smelter Look-up'!$J:$J,0)))</f>
        <v>#N/A</v>
      </c>
      <c r="X640" s="818">
        <f t="shared" si="93"/>
        <v>0</v>
      </c>
      <c r="AB640" s="819" t="str">
        <f t="shared" si="94"/>
      </c>
    </row>
    <row r="641" ht="20"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2"/>
      </c>
      <c r="T641" s="772" t="str">
        <f>IF(B641="","",IF(ISERROR(MATCH($J641,SorP!$B$1:$B$6226,0)),"",INDIRECT("'SorP'!$A$"&amp;MATCH($S641&amp;$J641,SorP!C:C,0))))</f>
      </c>
      <c r="U641" s="792"/>
      <c r="V641" s="817" t="e">
        <f>IF(C641="",NA(),IF(OR(C641="Smelter not listed",C641="Smelter not yet identified"),MATCH($B641&amp;$D641,'Smelter Look-up'!$J:$J,0),MATCH($B641&amp;$C641,'Smelter Look-up'!$J:$J,0)))</f>
        <v>#N/A</v>
      </c>
      <c r="X641" s="818">
        <f t="shared" si="93"/>
        <v>0</v>
      </c>
      <c r="AB641" s="819" t="str">
        <f t="shared" si="94"/>
      </c>
    </row>
    <row r="642" ht="20"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2"/>
      </c>
      <c r="T642" s="772" t="str">
        <f>IF(B642="","",IF(ISERROR(MATCH($J642,SorP!$B$1:$B$6226,0)),"",INDIRECT("'SorP'!$A$"&amp;MATCH($S642&amp;$J642,SorP!C:C,0))))</f>
      </c>
      <c r="U642" s="792"/>
      <c r="V642" s="817" t="e">
        <f>IF(C642="",NA(),IF(OR(C642="Smelter not listed",C642="Smelter not yet identified"),MATCH($B642&amp;$D642,'Smelter Look-up'!$J:$J,0),MATCH($B642&amp;$C642,'Smelter Look-up'!$J:$J,0)))</f>
        <v>#N/A</v>
      </c>
      <c r="X642" s="818">
        <f t="shared" si="93"/>
        <v>0</v>
      </c>
      <c r="AB642" s="819" t="str">
        <f t="shared" si="94"/>
      </c>
    </row>
    <row r="643" ht="20"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2"/>
      </c>
      <c r="T643" s="772" t="str">
        <f>IF(B643="","",IF(ISERROR(MATCH($J643,SorP!$B$1:$B$6226,0)),"",INDIRECT("'SorP'!$A$"&amp;MATCH($S643&amp;$J643,SorP!C:C,0))))</f>
      </c>
      <c r="U643" s="792"/>
      <c r="V643" s="817" t="e">
        <f>IF(C643="",NA(),IF(OR(C643="Smelter not listed",C643="Smelter not yet identified"),MATCH($B643&amp;$D643,'Smelter Look-up'!$J:$J,0),MATCH($B643&amp;$C643,'Smelter Look-up'!$J:$J,0)))</f>
        <v>#N/A</v>
      </c>
      <c r="X643" s="818">
        <f t="shared" si="93"/>
        <v>0</v>
      </c>
      <c r="AB643" s="819" t="str">
        <f t="shared" si="94"/>
      </c>
    </row>
    <row r="644" ht="20"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2"/>
      </c>
      <c r="T644" s="772" t="str">
        <f>IF(B644="","",IF(ISERROR(MATCH($J644,SorP!$B$1:$B$6226,0)),"",INDIRECT("'SorP'!$A$"&amp;MATCH($S644&amp;$J644,SorP!C:C,0))))</f>
      </c>
      <c r="U644" s="792"/>
      <c r="V644" s="817" t="e">
        <f>IF(C644="",NA(),IF(OR(C644="Smelter not listed",C644="Smelter not yet identified"),MATCH($B644&amp;$D644,'Smelter Look-up'!$J:$J,0),MATCH($B644&amp;$C644,'Smelter Look-up'!$J:$J,0)))</f>
        <v>#N/A</v>
      </c>
      <c r="X644" s="818">
        <f t="shared" si="93"/>
        <v>0</v>
      </c>
      <c r="AB644" s="819" t="str">
        <f t="shared" si="94"/>
      </c>
    </row>
    <row r="645" ht="20"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2"/>
      </c>
      <c r="T645" s="772" t="str">
        <f>IF(B645="","",IF(ISERROR(MATCH($J645,SorP!$B$1:$B$6226,0)),"",INDIRECT("'SorP'!$A$"&amp;MATCH($S645&amp;$J645,SorP!C:C,0))))</f>
      </c>
      <c r="U645" s="792"/>
      <c r="V645" s="817" t="e">
        <f>IF(C645="",NA(),IF(OR(C645="Smelter not listed",C645="Smelter not yet identified"),MATCH($B645&amp;$D645,'Smelter Look-up'!$J:$J,0),MATCH($B645&amp;$C645,'Smelter Look-up'!$J:$J,0)))</f>
        <v>#N/A</v>
      </c>
      <c r="X645" s="818">
        <f t="shared" si="93"/>
        <v>0</v>
      </c>
      <c r="AB645" s="819" t="str">
        <f t="shared" si="94"/>
      </c>
    </row>
    <row r="646" ht="20"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2"/>
      </c>
      <c r="T646" s="772" t="str">
        <f>IF(B646="","",IF(ISERROR(MATCH($J646,SorP!$B$1:$B$6226,0)),"",INDIRECT("'SorP'!$A$"&amp;MATCH($S646&amp;$J646,SorP!C:C,0))))</f>
      </c>
      <c r="U646" s="792"/>
      <c r="V646" s="817" t="e">
        <f>IF(C646="",NA(),IF(OR(C646="Smelter not listed",C646="Smelter not yet identified"),MATCH($B646&amp;$D646,'Smelter Look-up'!$J:$J,0),MATCH($B646&amp;$C646,'Smelter Look-up'!$J:$J,0)))</f>
        <v>#N/A</v>
      </c>
      <c r="X646" s="818">
        <f t="shared" si="93"/>
        <v>0</v>
      </c>
      <c r="AB646" s="819" t="str">
        <f t="shared" si="94"/>
      </c>
    </row>
    <row r="647" ht="20"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2"/>
      </c>
      <c r="T647" s="772" t="str">
        <f>IF(B647="","",IF(ISERROR(MATCH($J647,SorP!$B$1:$B$6226,0)),"",INDIRECT("'SorP'!$A$"&amp;MATCH($S647&amp;$J647,SorP!C:C,0))))</f>
      </c>
      <c r="U647" s="792"/>
      <c r="V647" s="817" t="e">
        <f>IF(C647="",NA(),IF(OR(C647="Smelter not listed",C647="Smelter not yet identified"),MATCH($B647&amp;$D647,'Smelter Look-up'!$J:$J,0),MATCH($B647&amp;$C647,'Smelter Look-up'!$J:$J,0)))</f>
        <v>#N/A</v>
      </c>
      <c r="X647" s="818">
        <f t="shared" si="93"/>
        <v>0</v>
      </c>
      <c r="AB647" s="819" t="str">
        <f t="shared" si="94"/>
      </c>
    </row>
    <row r="648" ht="20"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2"/>
      </c>
      <c r="T648" s="772" t="str">
        <f>IF(B648="","",IF(ISERROR(MATCH($J648,SorP!$B$1:$B$6226,0)),"",INDIRECT("'SorP'!$A$"&amp;MATCH($S648&amp;$J648,SorP!C:C,0))))</f>
      </c>
      <c r="U648" s="792"/>
      <c r="V648" s="817" t="e">
        <f>IF(C648="",NA(),IF(OR(C648="Smelter not listed",C648="Smelter not yet identified"),MATCH($B648&amp;$D648,'Smelter Look-up'!$J:$J,0),MATCH($B648&amp;$C648,'Smelter Look-up'!$J:$J,0)))</f>
        <v>#N/A</v>
      </c>
      <c r="X648" s="818">
        <f t="shared" si="93"/>
        <v>0</v>
      </c>
      <c r="AB648" s="819" t="str">
        <f t="shared" si="94"/>
      </c>
    </row>
    <row r="649" ht="20"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2"/>
      </c>
      <c r="T649" s="772" t="str">
        <f>IF(B649="","",IF(ISERROR(MATCH($J649,SorP!$B$1:$B$6226,0)),"",INDIRECT("'SorP'!$A$"&amp;MATCH($S649&amp;$J649,SorP!C:C,0))))</f>
      </c>
      <c r="U649" s="792"/>
      <c r="V649" s="817" t="e">
        <f>IF(C649="",NA(),IF(OR(C649="Smelter not listed",C649="Smelter not yet identified"),MATCH($B649&amp;$D649,'Smelter Look-up'!$J:$J,0),MATCH($B649&amp;$C649,'Smelter Look-up'!$J:$J,0)))</f>
        <v>#N/A</v>
      </c>
      <c r="X649" s="818">
        <f t="shared" si="93"/>
        <v>0</v>
      </c>
      <c r="AB649" s="819" t="str">
        <f t="shared" si="94"/>
      </c>
    </row>
    <row r="650" ht="20"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2"/>
      </c>
      <c r="T650" s="772" t="str">
        <f>IF(B650="","",IF(ISERROR(MATCH($J650,SorP!$B$1:$B$6226,0)),"",INDIRECT("'SorP'!$A$"&amp;MATCH($S650&amp;$J650,SorP!C:C,0))))</f>
      </c>
      <c r="U650" s="792"/>
      <c r="V650" s="817" t="e">
        <f>IF(C650="",NA(),IF(OR(C650="Smelter not listed",C650="Smelter not yet identified"),MATCH($B650&amp;$D650,'Smelter Look-up'!$J:$J,0),MATCH($B650&amp;$C650,'Smelter Look-up'!$J:$J,0)))</f>
        <v>#N/A</v>
      </c>
      <c r="X650" s="818">
        <f t="shared" si="93"/>
        <v>0</v>
      </c>
      <c r="AB650" s="819" t="str">
        <f t="shared" si="94"/>
      </c>
    </row>
    <row r="651" ht="20"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2"/>
      </c>
      <c r="T651" s="772" t="str">
        <f>IF(B651="","",IF(ISERROR(MATCH($J651,SorP!$B$1:$B$6226,0)),"",INDIRECT("'SorP'!$A$"&amp;MATCH($S651&amp;$J651,SorP!C:C,0))))</f>
      </c>
      <c r="U651" s="792"/>
      <c r="V651" s="817" t="e">
        <f>IF(C651="",NA(),IF(OR(C651="Smelter not listed",C651="Smelter not yet identified"),MATCH($B651&amp;$D651,'Smelter Look-up'!$J:$J,0),MATCH($B651&amp;$C651,'Smelter Look-up'!$J:$J,0)))</f>
        <v>#N/A</v>
      </c>
      <c r="X651" s="818">
        <f t="shared" si="93"/>
        <v>0</v>
      </c>
      <c r="AB651" s="819" t="str">
        <f t="shared" si="94"/>
      </c>
    </row>
    <row r="652" ht="20"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2"/>
      </c>
      <c r="T652" s="772" t="str">
        <f>IF(B652="","",IF(ISERROR(MATCH($J652,SorP!$B$1:$B$6226,0)),"",INDIRECT("'SorP'!$A$"&amp;MATCH($S652&amp;$J652,SorP!C:C,0))))</f>
      </c>
      <c r="U652" s="792"/>
      <c r="V652" s="817" t="e">
        <f>IF(C652="",NA(),IF(OR(C652="Smelter not listed",C652="Smelter not yet identified"),MATCH($B652&amp;$D652,'Smelter Look-up'!$J:$J,0),MATCH($B652&amp;$C652,'Smelter Look-up'!$J:$J,0)))</f>
        <v>#N/A</v>
      </c>
      <c r="X652" s="818">
        <f t="shared" si="93"/>
        <v>0</v>
      </c>
      <c r="AB652" s="819" t="str">
        <f t="shared" si="94"/>
      </c>
    </row>
    <row r="653" ht="20"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2"/>
      </c>
      <c r="T653" s="772" t="str">
        <f>IF(B653="","",IF(ISERROR(MATCH($J653,SorP!$B$1:$B$6226,0)),"",INDIRECT("'SorP'!$A$"&amp;MATCH($S653&amp;$J653,SorP!C:C,0))))</f>
      </c>
      <c r="U653" s="792"/>
      <c r="V653" s="817" t="e">
        <f>IF(C653="",NA(),IF(OR(C653="Smelter not listed",C653="Smelter not yet identified"),MATCH($B653&amp;$D653,'Smelter Look-up'!$J:$J,0),MATCH($B653&amp;$C653,'Smelter Look-up'!$J:$J,0)))</f>
        <v>#N/A</v>
      </c>
      <c r="X653" s="818">
        <f t="shared" si="93"/>
        <v>0</v>
      </c>
      <c r="AB653" s="819" t="str">
        <f t="shared" si="94"/>
      </c>
    </row>
    <row r="654" ht="20"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2"/>
      </c>
      <c r="T654" s="772" t="str">
        <f>IF(B654="","",IF(ISERROR(MATCH($J654,SorP!$B$1:$B$6226,0)),"",INDIRECT("'SorP'!$A$"&amp;MATCH($S654&amp;$J654,SorP!C:C,0))))</f>
      </c>
      <c r="U654" s="792"/>
      <c r="V654" s="817" t="e">
        <f>IF(C654="",NA(),IF(OR(C654="Smelter not listed",C654="Smelter not yet identified"),MATCH($B654&amp;$D654,'Smelter Look-up'!$J:$J,0),MATCH($B654&amp;$C654,'Smelter Look-up'!$J:$J,0)))</f>
        <v>#N/A</v>
      </c>
      <c r="X654" s="818">
        <f t="shared" si="93"/>
        <v>0</v>
      </c>
      <c r="AB654" s="819" t="str">
        <f t="shared" si="94"/>
      </c>
    </row>
    <row r="655" ht="20"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2"/>
      </c>
      <c r="T655" s="772" t="str">
        <f>IF(B655="","",IF(ISERROR(MATCH($J655,SorP!$B$1:$B$6226,0)),"",INDIRECT("'SorP'!$A$"&amp;MATCH($S655&amp;$J655,SorP!C:C,0))))</f>
      </c>
      <c r="U655" s="792"/>
      <c r="V655" s="817" t="e">
        <f>IF(C655="",NA(),IF(OR(C655="Smelter not listed",C655="Smelter not yet identified"),MATCH($B655&amp;$D655,'Smelter Look-up'!$J:$J,0),MATCH($B655&amp;$C655,'Smelter Look-up'!$J:$J,0)))</f>
        <v>#N/A</v>
      </c>
      <c r="X655" s="818">
        <f t="shared" si="93"/>
        <v>0</v>
      </c>
      <c r="AB655" s="819" t="str">
        <f t="shared" si="94"/>
      </c>
    </row>
    <row r="656" ht="20"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2"/>
      </c>
      <c r="T656" s="772" t="str">
        <f>IF(B656="","",IF(ISERROR(MATCH($J656,SorP!$B$1:$B$6226,0)),"",INDIRECT("'SorP'!$A$"&amp;MATCH($S656&amp;$J656,SorP!C:C,0))))</f>
      </c>
      <c r="U656" s="792"/>
      <c r="V656" s="817" t="e">
        <f>IF(C656="",NA(),IF(OR(C656="Smelter not listed",C656="Smelter not yet identified"),MATCH($B656&amp;$D656,'Smelter Look-up'!$J:$J,0),MATCH($B656&amp;$C656,'Smelter Look-up'!$J:$J,0)))</f>
        <v>#N/A</v>
      </c>
      <c r="X656" s="818">
        <f t="shared" si="93"/>
        <v>0</v>
      </c>
      <c r="AB656" s="819" t="str">
        <f t="shared" si="94"/>
      </c>
    </row>
    <row r="657" ht="20"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2"/>
      </c>
      <c r="T657" s="772" t="str">
        <f>IF(B657="","",IF(ISERROR(MATCH($J657,SorP!$B$1:$B$6226,0)),"",INDIRECT("'SorP'!$A$"&amp;MATCH($S657&amp;$J657,SorP!C:C,0))))</f>
      </c>
      <c r="U657" s="792"/>
      <c r="V657" s="817" t="e">
        <f>IF(C657="",NA(),IF(OR(C657="Smelter not listed",C657="Smelter not yet identified"),MATCH($B657&amp;$D657,'Smelter Look-up'!$J:$J,0),MATCH($B657&amp;$C657,'Smelter Look-up'!$J:$J,0)))</f>
        <v>#N/A</v>
      </c>
      <c r="X657" s="818">
        <f t="shared" si="93"/>
        <v>0</v>
      </c>
      <c r="AB657" s="819" t="str">
        <f t="shared" si="94"/>
      </c>
    </row>
    <row r="658" ht="20"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2"/>
      </c>
      <c r="T658" s="772" t="str">
        <f>IF(B658="","",IF(ISERROR(MATCH($J658,SorP!$B$1:$B$6226,0)),"",INDIRECT("'SorP'!$A$"&amp;MATCH($S658&amp;$J658,SorP!C:C,0))))</f>
      </c>
      <c r="U658" s="792"/>
      <c r="V658" s="817" t="e">
        <f>IF(C658="",NA(),IF(OR(C658="Smelter not listed",C658="Smelter not yet identified"),MATCH($B658&amp;$D658,'Smelter Look-up'!$J:$J,0),MATCH($B658&amp;$C658,'Smelter Look-up'!$J:$J,0)))</f>
        <v>#N/A</v>
      </c>
      <c r="X658" s="818">
        <f t="shared" si="93"/>
        <v>0</v>
      </c>
      <c r="AB658" s="819" t="str">
        <f t="shared" si="94"/>
      </c>
    </row>
    <row r="659" ht="20"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2"/>
      </c>
      <c r="T659" s="772" t="str">
        <f>IF(B659="","",IF(ISERROR(MATCH($J659,SorP!$B$1:$B$6226,0)),"",INDIRECT("'SorP'!$A$"&amp;MATCH($S659&amp;$J659,SorP!C:C,0))))</f>
      </c>
      <c r="U659" s="792"/>
      <c r="V659" s="817" t="e">
        <f>IF(C659="",NA(),IF(OR(C659="Smelter not listed",C659="Smelter not yet identified"),MATCH($B659&amp;$D659,'Smelter Look-up'!$J:$J,0),MATCH($B659&amp;$C659,'Smelter Look-up'!$J:$J,0)))</f>
        <v>#N/A</v>
      </c>
      <c r="X659" s="818">
        <f t="shared" si="93"/>
        <v>0</v>
      </c>
      <c r="AB659" s="819" t="str">
        <f t="shared" si="94"/>
      </c>
    </row>
    <row r="660" ht="20"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2"/>
      </c>
      <c r="T660" s="772" t="str">
        <f>IF(B660="","",IF(ISERROR(MATCH($J660,SorP!$B$1:$B$6226,0)),"",INDIRECT("'SorP'!$A$"&amp;MATCH($S660&amp;$J660,SorP!C:C,0))))</f>
      </c>
      <c r="U660" s="792"/>
      <c r="V660" s="817" t="e">
        <f>IF(C660="",NA(),IF(OR(C660="Smelter not listed",C660="Smelter not yet identified"),MATCH($B660&amp;$D660,'Smelter Look-up'!$J:$J,0),MATCH($B660&amp;$C660,'Smelter Look-up'!$J:$J,0)))</f>
        <v>#N/A</v>
      </c>
      <c r="X660" s="818">
        <f t="shared" si="93"/>
        <v>0</v>
      </c>
      <c r="AB660" s="819" t="str">
        <f t="shared" si="94"/>
      </c>
    </row>
    <row r="661" ht="20"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2"/>
      </c>
      <c r="T661" s="772" t="str">
        <f>IF(B661="","",IF(ISERROR(MATCH($J661,SorP!$B$1:$B$6226,0)),"",INDIRECT("'SorP'!$A$"&amp;MATCH($S661&amp;$J661,SorP!C:C,0))))</f>
      </c>
      <c r="U661" s="792"/>
      <c r="V661" s="817" t="e">
        <f>IF(C661="",NA(),IF(OR(C661="Smelter not listed",C661="Smelter not yet identified"),MATCH($B661&amp;$D661,'Smelter Look-up'!$J:$J,0),MATCH($B661&amp;$C661,'Smelter Look-up'!$J:$J,0)))</f>
        <v>#N/A</v>
      </c>
      <c r="X661" s="818">
        <f t="shared" si="93"/>
        <v>0</v>
      </c>
      <c r="AB661" s="819" t="str">
        <f t="shared" si="94"/>
      </c>
    </row>
    <row r="662" ht="20"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2"/>
      </c>
      <c r="T662" s="772" t="str">
        <f>IF(B662="","",IF(ISERROR(MATCH($J662,SorP!$B$1:$B$6226,0)),"",INDIRECT("'SorP'!$A$"&amp;MATCH($S662&amp;$J662,SorP!C:C,0))))</f>
      </c>
      <c r="U662" s="792"/>
      <c r="V662" s="817" t="e">
        <f>IF(C662="",NA(),IF(OR(C662="Smelter not listed",C662="Smelter not yet identified"),MATCH($B662&amp;$D662,'Smelter Look-up'!$J:$J,0),MATCH($B662&amp;$C662,'Smelter Look-up'!$J:$J,0)))</f>
        <v>#N/A</v>
      </c>
      <c r="X662" s="818">
        <f t="shared" si="93"/>
        <v>0</v>
      </c>
      <c r="AB662" s="819" t="str">
        <f t="shared" si="94"/>
      </c>
    </row>
    <row r="663" ht="20"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2"/>
      </c>
      <c r="T663" s="772" t="str">
        <f>IF(B663="","",IF(ISERROR(MATCH($J663,SorP!$B$1:$B$6226,0)),"",INDIRECT("'SorP'!$A$"&amp;MATCH($S663&amp;$J663,SorP!C:C,0))))</f>
      </c>
      <c r="U663" s="792"/>
      <c r="V663" s="817" t="e">
        <f>IF(C663="",NA(),IF(OR(C663="Smelter not listed",C663="Smelter not yet identified"),MATCH($B663&amp;$D663,'Smelter Look-up'!$J:$J,0),MATCH($B663&amp;$C663,'Smelter Look-up'!$J:$J,0)))</f>
        <v>#N/A</v>
      </c>
      <c r="X663" s="818">
        <f t="shared" si="93"/>
        <v>0</v>
      </c>
      <c r="AB663" s="819" t="str">
        <f t="shared" si="94"/>
      </c>
    </row>
    <row r="664" ht="20"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2"/>
      </c>
      <c r="T664" s="772" t="str">
        <f>IF(B664="","",IF(ISERROR(MATCH($J664,SorP!$B$1:$B$6226,0)),"",INDIRECT("'SorP'!$A$"&amp;MATCH($S664&amp;$J664,SorP!C:C,0))))</f>
      </c>
      <c r="U664" s="792"/>
      <c r="V664" s="817" t="e">
        <f>IF(C664="",NA(),IF(OR(C664="Smelter not listed",C664="Smelter not yet identified"),MATCH($B664&amp;$D664,'Smelter Look-up'!$J:$J,0),MATCH($B664&amp;$C664,'Smelter Look-up'!$J:$J,0)))</f>
        <v>#N/A</v>
      </c>
      <c r="X664" s="818">
        <f t="shared" si="93"/>
        <v>0</v>
      </c>
      <c r="AB664" s="819" t="str">
        <f t="shared" si="94"/>
      </c>
    </row>
    <row r="665" ht="20"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2"/>
      </c>
      <c r="T665" s="772" t="str">
        <f>IF(B665="","",IF(ISERROR(MATCH($J665,SorP!$B$1:$B$6226,0)),"",INDIRECT("'SorP'!$A$"&amp;MATCH($S665&amp;$J665,SorP!C:C,0))))</f>
      </c>
      <c r="U665" s="792"/>
      <c r="V665" s="817" t="e">
        <f>IF(C665="",NA(),IF(OR(C665="Smelter not listed",C665="Smelter not yet identified"),MATCH($B665&amp;$D665,'Smelter Look-up'!$J:$J,0),MATCH($B665&amp;$C665,'Smelter Look-up'!$J:$J,0)))</f>
        <v>#N/A</v>
      </c>
      <c r="X665" s="818">
        <f t="shared" si="93"/>
        <v>0</v>
      </c>
      <c r="AB665" s="819" t="str">
        <f t="shared" si="94"/>
      </c>
    </row>
    <row r="666" ht="20"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2"/>
      </c>
      <c r="T666" s="772" t="str">
        <f>IF(B666="","",IF(ISERROR(MATCH($J666,SorP!$B$1:$B$6226,0)),"",INDIRECT("'SorP'!$A$"&amp;MATCH($S666&amp;$J666,SorP!C:C,0))))</f>
      </c>
      <c r="U666" s="792"/>
      <c r="V666" s="817" t="e">
        <f>IF(C666="",NA(),IF(OR(C666="Smelter not listed",C666="Smelter not yet identified"),MATCH($B666&amp;$D666,'Smelter Look-up'!$J:$J,0),MATCH($B666&amp;$C666,'Smelter Look-up'!$J:$J,0)))</f>
        <v>#N/A</v>
      </c>
      <c r="X666" s="818">
        <f t="shared" si="93"/>
        <v>0</v>
      </c>
      <c r="AB666" s="819" t="str">
        <f t="shared" si="94"/>
      </c>
    </row>
    <row r="667" ht="20"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2"/>
      </c>
      <c r="T667" s="772" t="str">
        <f>IF(B667="","",IF(ISERROR(MATCH($J667,SorP!$B$1:$B$6226,0)),"",INDIRECT("'SorP'!$A$"&amp;MATCH($S667&amp;$J667,SorP!C:C,0))))</f>
      </c>
      <c r="U667" s="792"/>
      <c r="V667" s="817" t="e">
        <f>IF(C667="",NA(),IF(OR(C667="Smelter not listed",C667="Smelter not yet identified"),MATCH($B667&amp;$D667,'Smelter Look-up'!$J:$J,0),MATCH($B667&amp;$C667,'Smelter Look-up'!$J:$J,0)))</f>
        <v>#N/A</v>
      </c>
      <c r="X667" s="818">
        <f t="shared" si="93"/>
        <v>0</v>
      </c>
      <c r="AB667" s="819" t="str">
        <f t="shared" si="94"/>
      </c>
    </row>
    <row r="668" ht="20"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5">IF(B668="","",IF(ISERROR(MATCH($E668,CL,0)),"Unknown",INDIRECT("'C'!$A$"&amp;MATCH($E668,CL,0)+1)))</f>
      </c>
      <c r="T668" s="772" t="str">
        <f>IF(B668="","",IF(ISERROR(MATCH($J668,SorP!$B$1:$B$6226,0)),"",INDIRECT("'SorP'!$A$"&amp;MATCH($S668&amp;$J668,SorP!C:C,0))))</f>
      </c>
      <c r="U668" s="792"/>
      <c r="V668" s="817" t="e">
        <f>IF(C668="",NA(),IF(OR(C668="Smelter not listed",C668="Smelter not yet identified"),MATCH($B668&amp;$D668,'Smelter Look-up'!$J:$J,0),MATCH($B668&amp;$C668,'Smelter Look-up'!$J:$J,0)))</f>
        <v>#N/A</v>
      </c>
      <c r="X668" s="818">
        <f ref="X668:X698" t="shared" si="96">IF(AND(C668="Smelter not listed",OR(LEN(D668)=0,LEN(E668)=0)),1,0)</f>
        <v>0</v>
      </c>
      <c r="AB668" s="819" t="str">
        <f ref="AB668:AB698" t="shared" si="97">B668&amp;C668</f>
      </c>
    </row>
    <row r="669" ht="20"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5"/>
      </c>
      <c r="T669" s="772" t="str">
        <f>IF(B669="","",IF(ISERROR(MATCH($J669,SorP!$B$1:$B$6226,0)),"",INDIRECT("'SorP'!$A$"&amp;MATCH($S669&amp;$J669,SorP!C:C,0))))</f>
      </c>
      <c r="U669" s="792"/>
      <c r="V669" s="817" t="e">
        <f>IF(C669="",NA(),IF(OR(C669="Smelter not listed",C669="Smelter not yet identified"),MATCH($B669&amp;$D669,'Smelter Look-up'!$J:$J,0),MATCH($B669&amp;$C669,'Smelter Look-up'!$J:$J,0)))</f>
        <v>#N/A</v>
      </c>
      <c r="X669" s="818">
        <f t="shared" si="96"/>
        <v>0</v>
      </c>
      <c r="AB669" s="819" t="str">
        <f t="shared" si="97"/>
      </c>
    </row>
    <row r="670" ht="20"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5"/>
      </c>
      <c r="T670" s="772" t="str">
        <f>IF(B670="","",IF(ISERROR(MATCH($J670,SorP!$B$1:$B$6226,0)),"",INDIRECT("'SorP'!$A$"&amp;MATCH($S670&amp;$J670,SorP!C:C,0))))</f>
      </c>
      <c r="U670" s="792"/>
      <c r="V670" s="817" t="e">
        <f>IF(C670="",NA(),IF(OR(C670="Smelter not listed",C670="Smelter not yet identified"),MATCH($B670&amp;$D670,'Smelter Look-up'!$J:$J,0),MATCH($B670&amp;$C670,'Smelter Look-up'!$J:$J,0)))</f>
        <v>#N/A</v>
      </c>
      <c r="X670" s="818">
        <f t="shared" si="96"/>
        <v>0</v>
      </c>
      <c r="AB670" s="819" t="str">
        <f t="shared" si="97"/>
      </c>
    </row>
    <row r="671" ht="20"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5"/>
      </c>
      <c r="T671" s="772" t="str">
        <f>IF(B671="","",IF(ISERROR(MATCH($J671,SorP!$B$1:$B$6226,0)),"",INDIRECT("'SorP'!$A$"&amp;MATCH($S671&amp;$J671,SorP!C:C,0))))</f>
      </c>
      <c r="U671" s="792"/>
      <c r="V671" s="817" t="e">
        <f>IF(C671="",NA(),IF(OR(C671="Smelter not listed",C671="Smelter not yet identified"),MATCH($B671&amp;$D671,'Smelter Look-up'!$J:$J,0),MATCH($B671&amp;$C671,'Smelter Look-up'!$J:$J,0)))</f>
        <v>#N/A</v>
      </c>
      <c r="X671" s="818">
        <f t="shared" si="96"/>
        <v>0</v>
      </c>
      <c r="AB671" s="819" t="str">
        <f t="shared" si="97"/>
      </c>
    </row>
    <row r="672" ht="20"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5"/>
      </c>
      <c r="T672" s="772" t="str">
        <f>IF(B672="","",IF(ISERROR(MATCH($J672,SorP!$B$1:$B$6226,0)),"",INDIRECT("'SorP'!$A$"&amp;MATCH($S672&amp;$J672,SorP!C:C,0))))</f>
      </c>
      <c r="U672" s="792"/>
      <c r="V672" s="817" t="e">
        <f>IF(C672="",NA(),IF(OR(C672="Smelter not listed",C672="Smelter not yet identified"),MATCH($B672&amp;$D672,'Smelter Look-up'!$J:$J,0),MATCH($B672&amp;$C672,'Smelter Look-up'!$J:$J,0)))</f>
        <v>#N/A</v>
      </c>
      <c r="X672" s="818">
        <f t="shared" si="96"/>
        <v>0</v>
      </c>
      <c r="AB672" s="819" t="str">
        <f t="shared" si="97"/>
      </c>
    </row>
    <row r="673" ht="20"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5"/>
      </c>
      <c r="T673" s="772" t="str">
        <f>IF(B673="","",IF(ISERROR(MATCH($J673,SorP!$B$1:$B$6226,0)),"",INDIRECT("'SorP'!$A$"&amp;MATCH($S673&amp;$J673,SorP!C:C,0))))</f>
      </c>
      <c r="U673" s="792"/>
      <c r="V673" s="817" t="e">
        <f>IF(C673="",NA(),IF(OR(C673="Smelter not listed",C673="Smelter not yet identified"),MATCH($B673&amp;$D673,'Smelter Look-up'!$J:$J,0),MATCH($B673&amp;$C673,'Smelter Look-up'!$J:$J,0)))</f>
        <v>#N/A</v>
      </c>
      <c r="X673" s="818">
        <f t="shared" si="96"/>
        <v>0</v>
      </c>
      <c r="AB673" s="819" t="str">
        <f t="shared" si="97"/>
      </c>
    </row>
    <row r="674" ht="20"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5"/>
      </c>
      <c r="T674" s="772" t="str">
        <f>IF(B674="","",IF(ISERROR(MATCH($J674,SorP!$B$1:$B$6226,0)),"",INDIRECT("'SorP'!$A$"&amp;MATCH($S674&amp;$J674,SorP!C:C,0))))</f>
      </c>
      <c r="U674" s="792"/>
      <c r="V674" s="817" t="e">
        <f>IF(C674="",NA(),IF(OR(C674="Smelter not listed",C674="Smelter not yet identified"),MATCH($B674&amp;$D674,'Smelter Look-up'!$J:$J,0),MATCH($B674&amp;$C674,'Smelter Look-up'!$J:$J,0)))</f>
        <v>#N/A</v>
      </c>
      <c r="X674" s="818">
        <f t="shared" si="96"/>
        <v>0</v>
      </c>
      <c r="AB674" s="819" t="str">
        <f t="shared" si="97"/>
      </c>
    </row>
    <row r="675" ht="20"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5"/>
      </c>
      <c r="T675" s="772" t="str">
        <f>IF(B675="","",IF(ISERROR(MATCH($J675,SorP!$B$1:$B$6226,0)),"",INDIRECT("'SorP'!$A$"&amp;MATCH($S675&amp;$J675,SorP!C:C,0))))</f>
      </c>
      <c r="U675" s="792"/>
      <c r="V675" s="817" t="e">
        <f>IF(C675="",NA(),IF(OR(C675="Smelter not listed",C675="Smelter not yet identified"),MATCH($B675&amp;$D675,'Smelter Look-up'!$J:$J,0),MATCH($B675&amp;$C675,'Smelter Look-up'!$J:$J,0)))</f>
        <v>#N/A</v>
      </c>
      <c r="X675" s="818">
        <f t="shared" si="96"/>
        <v>0</v>
      </c>
      <c r="AB675" s="819" t="str">
        <f t="shared" si="97"/>
      </c>
    </row>
    <row r="676" ht="20"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5"/>
      </c>
      <c r="T676" s="772" t="str">
        <f>IF(B676="","",IF(ISERROR(MATCH($J676,SorP!$B$1:$B$6226,0)),"",INDIRECT("'SorP'!$A$"&amp;MATCH($S676&amp;$J676,SorP!C:C,0))))</f>
      </c>
      <c r="U676" s="792"/>
      <c r="V676" s="817" t="e">
        <f>IF(C676="",NA(),IF(OR(C676="Smelter not listed",C676="Smelter not yet identified"),MATCH($B676&amp;$D676,'Smelter Look-up'!$J:$J,0),MATCH($B676&amp;$C676,'Smelter Look-up'!$J:$J,0)))</f>
        <v>#N/A</v>
      </c>
      <c r="X676" s="818">
        <f t="shared" si="96"/>
        <v>0</v>
      </c>
      <c r="AB676" s="819" t="str">
        <f t="shared" si="97"/>
      </c>
    </row>
    <row r="677" ht="20"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5"/>
      </c>
      <c r="T677" s="772" t="str">
        <f>IF(B677="","",IF(ISERROR(MATCH($J677,SorP!$B$1:$B$6226,0)),"",INDIRECT("'SorP'!$A$"&amp;MATCH($S677&amp;$J677,SorP!C:C,0))))</f>
      </c>
      <c r="U677" s="792"/>
      <c r="V677" s="817" t="e">
        <f>IF(C677="",NA(),IF(OR(C677="Smelter not listed",C677="Smelter not yet identified"),MATCH($B677&amp;$D677,'Smelter Look-up'!$J:$J,0),MATCH($B677&amp;$C677,'Smelter Look-up'!$J:$J,0)))</f>
        <v>#N/A</v>
      </c>
      <c r="X677" s="818">
        <f t="shared" si="96"/>
        <v>0</v>
      </c>
      <c r="AB677" s="819" t="str">
        <f t="shared" si="97"/>
      </c>
    </row>
    <row r="678" ht="20"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5"/>
      </c>
      <c r="T678" s="772" t="str">
        <f>IF(B678="","",IF(ISERROR(MATCH($J678,SorP!$B$1:$B$6226,0)),"",INDIRECT("'SorP'!$A$"&amp;MATCH($S678&amp;$J678,SorP!C:C,0))))</f>
      </c>
      <c r="U678" s="792"/>
      <c r="V678" s="817" t="e">
        <f>IF(C678="",NA(),IF(OR(C678="Smelter not listed",C678="Smelter not yet identified"),MATCH($B678&amp;$D678,'Smelter Look-up'!$J:$J,0),MATCH($B678&amp;$C678,'Smelter Look-up'!$J:$J,0)))</f>
        <v>#N/A</v>
      </c>
      <c r="X678" s="818">
        <f t="shared" si="96"/>
        <v>0</v>
      </c>
      <c r="AB678" s="819" t="str">
        <f t="shared" si="97"/>
      </c>
    </row>
    <row r="679" ht="20"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5"/>
      </c>
      <c r="T679" s="772" t="str">
        <f>IF(B679="","",IF(ISERROR(MATCH($J679,SorP!$B$1:$B$6226,0)),"",INDIRECT("'SorP'!$A$"&amp;MATCH($S679&amp;$J679,SorP!C:C,0))))</f>
      </c>
      <c r="U679" s="792"/>
      <c r="V679" s="817" t="e">
        <f>IF(C679="",NA(),IF(OR(C679="Smelter not listed",C679="Smelter not yet identified"),MATCH($B679&amp;$D679,'Smelter Look-up'!$J:$J,0),MATCH($B679&amp;$C679,'Smelter Look-up'!$J:$J,0)))</f>
        <v>#N/A</v>
      </c>
      <c r="X679" s="818">
        <f t="shared" si="96"/>
        <v>0</v>
      </c>
      <c r="AB679" s="819" t="str">
        <f t="shared" si="97"/>
      </c>
    </row>
    <row r="680" ht="20"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5"/>
      </c>
      <c r="T680" s="772" t="str">
        <f>IF(B680="","",IF(ISERROR(MATCH($J680,SorP!$B$1:$B$6226,0)),"",INDIRECT("'SorP'!$A$"&amp;MATCH($S680&amp;$J680,SorP!C:C,0))))</f>
      </c>
      <c r="U680" s="792"/>
      <c r="V680" s="817" t="e">
        <f>IF(C680="",NA(),IF(OR(C680="Smelter not listed",C680="Smelter not yet identified"),MATCH($B680&amp;$D680,'Smelter Look-up'!$J:$J,0),MATCH($B680&amp;$C680,'Smelter Look-up'!$J:$J,0)))</f>
        <v>#N/A</v>
      </c>
      <c r="X680" s="818">
        <f t="shared" si="96"/>
        <v>0</v>
      </c>
      <c r="AB680" s="819" t="str">
        <f t="shared" si="97"/>
      </c>
    </row>
    <row r="681" ht="20"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5"/>
      </c>
      <c r="T681" s="772" t="str">
        <f>IF(B681="","",IF(ISERROR(MATCH($J681,SorP!$B$1:$B$6226,0)),"",INDIRECT("'SorP'!$A$"&amp;MATCH($S681&amp;$J681,SorP!C:C,0))))</f>
      </c>
      <c r="U681" s="792"/>
      <c r="V681" s="817" t="e">
        <f>IF(C681="",NA(),IF(OR(C681="Smelter not listed",C681="Smelter not yet identified"),MATCH($B681&amp;$D681,'Smelter Look-up'!$J:$J,0),MATCH($B681&amp;$C681,'Smelter Look-up'!$J:$J,0)))</f>
        <v>#N/A</v>
      </c>
      <c r="X681" s="818">
        <f t="shared" si="96"/>
        <v>0</v>
      </c>
      <c r="AB681" s="819" t="str">
        <f t="shared" si="97"/>
      </c>
    </row>
    <row r="682" ht="20"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5"/>
      </c>
      <c r="T682" s="772" t="str">
        <f>IF(B682="","",IF(ISERROR(MATCH($J682,SorP!$B$1:$B$6226,0)),"",INDIRECT("'SorP'!$A$"&amp;MATCH($S682&amp;$J682,SorP!C:C,0))))</f>
      </c>
      <c r="U682" s="792"/>
      <c r="V682" s="817" t="e">
        <f>IF(C682="",NA(),IF(OR(C682="Smelter not listed",C682="Smelter not yet identified"),MATCH($B682&amp;$D682,'Smelter Look-up'!$J:$J,0),MATCH($B682&amp;$C682,'Smelter Look-up'!$J:$J,0)))</f>
        <v>#N/A</v>
      </c>
      <c r="X682" s="818">
        <f t="shared" si="96"/>
        <v>0</v>
      </c>
      <c r="AB682" s="819" t="str">
        <f t="shared" si="97"/>
      </c>
    </row>
    <row r="683" ht="20"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5"/>
      </c>
      <c r="T683" s="772" t="str">
        <f>IF(B683="","",IF(ISERROR(MATCH($J683,SorP!$B$1:$B$6226,0)),"",INDIRECT("'SorP'!$A$"&amp;MATCH($S683&amp;$J683,SorP!C:C,0))))</f>
      </c>
      <c r="U683" s="792"/>
      <c r="V683" s="817" t="e">
        <f>IF(C683="",NA(),IF(OR(C683="Smelter not listed",C683="Smelter not yet identified"),MATCH($B683&amp;$D683,'Smelter Look-up'!$J:$J,0),MATCH($B683&amp;$C683,'Smelter Look-up'!$J:$J,0)))</f>
        <v>#N/A</v>
      </c>
      <c r="X683" s="818">
        <f t="shared" si="96"/>
        <v>0</v>
      </c>
      <c r="AB683" s="819" t="str">
        <f t="shared" si="97"/>
      </c>
    </row>
    <row r="684" ht="20"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5"/>
      </c>
      <c r="T684" s="772" t="str">
        <f>IF(B684="","",IF(ISERROR(MATCH($J684,SorP!$B$1:$B$6226,0)),"",INDIRECT("'SorP'!$A$"&amp;MATCH($S684&amp;$J684,SorP!C:C,0))))</f>
      </c>
      <c r="U684" s="792"/>
      <c r="V684" s="817" t="e">
        <f>IF(C684="",NA(),IF(OR(C684="Smelter not listed",C684="Smelter not yet identified"),MATCH($B684&amp;$D684,'Smelter Look-up'!$J:$J,0),MATCH($B684&amp;$C684,'Smelter Look-up'!$J:$J,0)))</f>
        <v>#N/A</v>
      </c>
      <c r="X684" s="818">
        <f t="shared" si="96"/>
        <v>0</v>
      </c>
      <c r="AB684" s="819" t="str">
        <f t="shared" si="97"/>
      </c>
    </row>
    <row r="685" ht="20"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5"/>
      </c>
      <c r="T685" s="772" t="str">
        <f>IF(B685="","",IF(ISERROR(MATCH($J685,SorP!$B$1:$B$6226,0)),"",INDIRECT("'SorP'!$A$"&amp;MATCH($S685&amp;$J685,SorP!C:C,0))))</f>
      </c>
      <c r="U685" s="792"/>
      <c r="V685" s="817" t="e">
        <f>IF(C685="",NA(),IF(OR(C685="Smelter not listed",C685="Smelter not yet identified"),MATCH($B685&amp;$D685,'Smelter Look-up'!$J:$J,0),MATCH($B685&amp;$C685,'Smelter Look-up'!$J:$J,0)))</f>
        <v>#N/A</v>
      </c>
      <c r="X685" s="818">
        <f t="shared" si="96"/>
        <v>0</v>
      </c>
      <c r="AB685" s="819" t="str">
        <f t="shared" si="97"/>
      </c>
    </row>
    <row r="686" ht="20"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5"/>
      </c>
      <c r="T686" s="772" t="str">
        <f>IF(B686="","",IF(ISERROR(MATCH($J686,SorP!$B$1:$B$6226,0)),"",INDIRECT("'SorP'!$A$"&amp;MATCH($S686&amp;$J686,SorP!C:C,0))))</f>
      </c>
      <c r="U686" s="792"/>
      <c r="V686" s="817" t="e">
        <f>IF(C686="",NA(),IF(OR(C686="Smelter not listed",C686="Smelter not yet identified"),MATCH($B686&amp;$D686,'Smelter Look-up'!$J:$J,0),MATCH($B686&amp;$C686,'Smelter Look-up'!$J:$J,0)))</f>
        <v>#N/A</v>
      </c>
      <c r="X686" s="818">
        <f t="shared" si="96"/>
        <v>0</v>
      </c>
      <c r="AB686" s="819" t="str">
        <f t="shared" si="97"/>
      </c>
    </row>
    <row r="687" ht="20"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5"/>
      </c>
      <c r="T687" s="772" t="str">
        <f>IF(B687="","",IF(ISERROR(MATCH($J687,SorP!$B$1:$B$6226,0)),"",INDIRECT("'SorP'!$A$"&amp;MATCH($S687&amp;$J687,SorP!C:C,0))))</f>
      </c>
      <c r="U687" s="792"/>
      <c r="V687" s="817" t="e">
        <f>IF(C687="",NA(),IF(OR(C687="Smelter not listed",C687="Smelter not yet identified"),MATCH($B687&amp;$D687,'Smelter Look-up'!$J:$J,0),MATCH($B687&amp;$C687,'Smelter Look-up'!$J:$J,0)))</f>
        <v>#N/A</v>
      </c>
      <c r="X687" s="818">
        <f t="shared" si="96"/>
        <v>0</v>
      </c>
      <c r="AB687" s="819" t="str">
        <f t="shared" si="97"/>
      </c>
    </row>
    <row r="688" ht="20"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5"/>
      </c>
      <c r="T688" s="772" t="str">
        <f>IF(B688="","",IF(ISERROR(MATCH($J688,SorP!$B$1:$B$6226,0)),"",INDIRECT("'SorP'!$A$"&amp;MATCH($S688&amp;$J688,SorP!C:C,0))))</f>
      </c>
      <c r="U688" s="792"/>
      <c r="V688" s="817" t="e">
        <f>IF(C688="",NA(),IF(OR(C688="Smelter not listed",C688="Smelter not yet identified"),MATCH($B688&amp;$D688,'Smelter Look-up'!$J:$J,0),MATCH($B688&amp;$C688,'Smelter Look-up'!$J:$J,0)))</f>
        <v>#N/A</v>
      </c>
      <c r="X688" s="818">
        <f t="shared" si="96"/>
        <v>0</v>
      </c>
      <c r="AB688" s="819" t="str">
        <f t="shared" si="97"/>
      </c>
    </row>
    <row r="689" ht="20"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5"/>
      </c>
      <c r="T689" s="772" t="str">
        <f>IF(B689="","",IF(ISERROR(MATCH($J689,SorP!$B$1:$B$6226,0)),"",INDIRECT("'SorP'!$A$"&amp;MATCH($S689&amp;$J689,SorP!C:C,0))))</f>
      </c>
      <c r="U689" s="792"/>
      <c r="V689" s="817" t="e">
        <f>IF(C689="",NA(),IF(OR(C689="Smelter not listed",C689="Smelter not yet identified"),MATCH($B689&amp;$D689,'Smelter Look-up'!$J:$J,0),MATCH($B689&amp;$C689,'Smelter Look-up'!$J:$J,0)))</f>
        <v>#N/A</v>
      </c>
      <c r="X689" s="818">
        <f t="shared" si="96"/>
        <v>0</v>
      </c>
      <c r="AB689" s="819" t="str">
        <f t="shared" si="97"/>
      </c>
    </row>
    <row r="690" ht="20"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5"/>
      </c>
      <c r="T690" s="772" t="str">
        <f>IF(B690="","",IF(ISERROR(MATCH($J690,SorP!$B$1:$B$6226,0)),"",INDIRECT("'SorP'!$A$"&amp;MATCH($S690&amp;$J690,SorP!C:C,0))))</f>
      </c>
      <c r="U690" s="792"/>
      <c r="V690" s="817" t="e">
        <f>IF(C690="",NA(),IF(OR(C690="Smelter not listed",C690="Smelter not yet identified"),MATCH($B690&amp;$D690,'Smelter Look-up'!$J:$J,0),MATCH($B690&amp;$C690,'Smelter Look-up'!$J:$J,0)))</f>
        <v>#N/A</v>
      </c>
      <c r="X690" s="818">
        <f t="shared" si="96"/>
        <v>0</v>
      </c>
      <c r="AB690" s="819" t="str">
        <f t="shared" si="97"/>
      </c>
    </row>
    <row r="691" ht="20"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5"/>
      </c>
      <c r="T691" s="772" t="str">
        <f>IF(B691="","",IF(ISERROR(MATCH($J691,SorP!$B$1:$B$6226,0)),"",INDIRECT("'SorP'!$A$"&amp;MATCH($S691&amp;$J691,SorP!C:C,0))))</f>
      </c>
      <c r="U691" s="792"/>
      <c r="V691" s="817" t="e">
        <f>IF(C691="",NA(),IF(OR(C691="Smelter not listed",C691="Smelter not yet identified"),MATCH($B691&amp;$D691,'Smelter Look-up'!$J:$J,0),MATCH($B691&amp;$C691,'Smelter Look-up'!$J:$J,0)))</f>
        <v>#N/A</v>
      </c>
      <c r="X691" s="818">
        <f t="shared" si="96"/>
        <v>0</v>
      </c>
      <c r="AB691" s="819" t="str">
        <f t="shared" si="97"/>
      </c>
    </row>
    <row r="692" ht="20"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5"/>
      </c>
      <c r="T692" s="772" t="str">
        <f>IF(B692="","",IF(ISERROR(MATCH($J692,SorP!$B$1:$B$6226,0)),"",INDIRECT("'SorP'!$A$"&amp;MATCH($S692&amp;$J692,SorP!C:C,0))))</f>
      </c>
      <c r="U692" s="792"/>
      <c r="V692" s="817" t="e">
        <f>IF(C692="",NA(),IF(OR(C692="Smelter not listed",C692="Smelter not yet identified"),MATCH($B692&amp;$D692,'Smelter Look-up'!$J:$J,0),MATCH($B692&amp;$C692,'Smelter Look-up'!$J:$J,0)))</f>
        <v>#N/A</v>
      </c>
      <c r="X692" s="818">
        <f t="shared" si="96"/>
        <v>0</v>
      </c>
      <c r="AB692" s="819" t="str">
        <f t="shared" si="97"/>
      </c>
    </row>
    <row r="693" ht="20"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5"/>
      </c>
      <c r="T693" s="772" t="str">
        <f>IF(B693="","",IF(ISERROR(MATCH($J693,SorP!$B$1:$B$6226,0)),"",INDIRECT("'SorP'!$A$"&amp;MATCH($S693&amp;$J693,SorP!C:C,0))))</f>
      </c>
      <c r="U693" s="792"/>
      <c r="V693" s="817" t="e">
        <f>IF(C693="",NA(),IF(OR(C693="Smelter not listed",C693="Smelter not yet identified"),MATCH($B693&amp;$D693,'Smelter Look-up'!$J:$J,0),MATCH($B693&amp;$C693,'Smelter Look-up'!$J:$J,0)))</f>
        <v>#N/A</v>
      </c>
      <c r="X693" s="818">
        <f t="shared" si="96"/>
        <v>0</v>
      </c>
      <c r="AB693" s="819" t="str">
        <f t="shared" si="97"/>
      </c>
    </row>
    <row r="694" ht="20"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5"/>
      </c>
      <c r="T694" s="772" t="str">
        <f>IF(B694="","",IF(ISERROR(MATCH($J694,SorP!$B$1:$B$6226,0)),"",INDIRECT("'SorP'!$A$"&amp;MATCH($S694&amp;$J694,SorP!C:C,0))))</f>
      </c>
      <c r="U694" s="792"/>
      <c r="V694" s="817" t="e">
        <f>IF(C694="",NA(),IF(OR(C694="Smelter not listed",C694="Smelter not yet identified"),MATCH($B694&amp;$D694,'Smelter Look-up'!$J:$J,0),MATCH($B694&amp;$C694,'Smelter Look-up'!$J:$J,0)))</f>
        <v>#N/A</v>
      </c>
      <c r="X694" s="818">
        <f t="shared" si="96"/>
        <v>0</v>
      </c>
      <c r="AB694" s="819" t="str">
        <f t="shared" si="97"/>
      </c>
    </row>
    <row r="695" ht="20"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5"/>
      </c>
      <c r="T695" s="772" t="str">
        <f>IF(B695="","",IF(ISERROR(MATCH($J695,SorP!$B$1:$B$6226,0)),"",INDIRECT("'SorP'!$A$"&amp;MATCH($S695&amp;$J695,SorP!C:C,0))))</f>
      </c>
      <c r="U695" s="792"/>
      <c r="V695" s="817" t="e">
        <f>IF(C695="",NA(),IF(OR(C695="Smelter not listed",C695="Smelter not yet identified"),MATCH($B695&amp;$D695,'Smelter Look-up'!$J:$J,0),MATCH($B695&amp;$C695,'Smelter Look-up'!$J:$J,0)))</f>
        <v>#N/A</v>
      </c>
      <c r="X695" s="818">
        <f t="shared" si="96"/>
        <v>0</v>
      </c>
      <c r="AB695" s="819" t="str">
        <f t="shared" si="97"/>
      </c>
    </row>
    <row r="696" ht="20"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5"/>
      </c>
      <c r="T696" s="772" t="str">
        <f>IF(B696="","",IF(ISERROR(MATCH($J696,SorP!$B$1:$B$6226,0)),"",INDIRECT("'SorP'!$A$"&amp;MATCH($S696&amp;$J696,SorP!C:C,0))))</f>
      </c>
      <c r="U696" s="792"/>
      <c r="V696" s="817" t="e">
        <f>IF(C696="",NA(),IF(OR(C696="Smelter not listed",C696="Smelter not yet identified"),MATCH($B696&amp;$D696,'Smelter Look-up'!$J:$J,0),MATCH($B696&amp;$C696,'Smelter Look-up'!$J:$J,0)))</f>
        <v>#N/A</v>
      </c>
      <c r="X696" s="818">
        <f t="shared" si="96"/>
        <v>0</v>
      </c>
      <c r="AB696" s="819" t="str">
        <f t="shared" si="97"/>
      </c>
    </row>
    <row r="697" ht="20"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5"/>
      </c>
      <c r="T697" s="772" t="str">
        <f>IF(B697="","",IF(ISERROR(MATCH($J697,SorP!$B$1:$B$6226,0)),"",INDIRECT("'SorP'!$A$"&amp;MATCH($S697&amp;$J697,SorP!C:C,0))))</f>
      </c>
      <c r="U697" s="792"/>
      <c r="V697" s="817" t="e">
        <f>IF(C697="",NA(),IF(OR(C697="Smelter not listed",C697="Smelter not yet identified"),MATCH($B697&amp;$D697,'Smelter Look-up'!$J:$J,0),MATCH($B697&amp;$C697,'Smelter Look-up'!$J:$J,0)))</f>
        <v>#N/A</v>
      </c>
      <c r="X697" s="818">
        <f t="shared" si="96"/>
        <v>0</v>
      </c>
      <c r="AB697" s="819" t="str">
        <f t="shared" si="97"/>
      </c>
    </row>
    <row r="698" ht="20"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5"/>
      </c>
      <c r="T698" s="772" t="str">
        <f>IF(B698="","",IF(ISERROR(MATCH($J698,SorP!$B$1:$B$6226,0)),"",INDIRECT("'SorP'!$A$"&amp;MATCH($S698&amp;$J698,SorP!C:C,0))))</f>
      </c>
      <c r="U698" s="792"/>
      <c r="V698" s="817" t="e">
        <f>IF(C698="",NA(),IF(OR(C698="Smelter not listed",C698="Smelter not yet identified"),MATCH($B698&amp;$D698,'Smelter Look-up'!$J:$J,0),MATCH($B698&amp;$C698,'Smelter Look-up'!$J:$J,0)))</f>
        <v>#N/A</v>
      </c>
      <c r="X698" s="818">
        <f t="shared" si="96"/>
        <v>0</v>
      </c>
      <c r="AB698" s="819" t="str">
        <f t="shared" si="97"/>
      </c>
    </row>
    <row r="699" ht="20"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IF(B699="","",IF(ISERROR(MATCH($J699,SorP!$B$1:$B$6226,0)),"",INDIRECT("'SorP'!$A$"&amp;MATCH($S699&amp;$J699,SorP!C:C,0))))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1">IF(B700="","",IF(ISERROR(MATCH($E700,CL,0)),"Unknown",INDIRECT("'C'!$A$"&amp;MATCH($E700,CL,0)+1)))</f>
      </c>
      <c r="T700" s="772" t="str">
        <f>IF(B700="","",IF(ISERROR(MATCH($J700,SorP!$B$1:$B$6226,0)),"",INDIRECT("'SorP'!$A$"&amp;MATCH($S700&amp;$J700,SorP!C:C,0))))</f>
      </c>
      <c r="U700" s="792"/>
      <c r="V700" s="817" t="e">
        <f>IF(C700="",NA(),IF(OR(C700="Smelter not listed",C700="Smelter not yet identified"),MATCH($B700&amp;$D700,'Smelter Look-up'!$J:$J,0),MATCH($B700&amp;$C700,'Smelter Look-up'!$J:$J,0)))</f>
        <v>#N/A</v>
      </c>
      <c r="X700" s="818">
        <f ref="X700:X731" t="shared" si="102">IF(AND(C700="Smelter not listed",OR(LEN(D700)=0,LEN(E700)=0)),1,0)</f>
        <v>0</v>
      </c>
      <c r="AB700" s="819" t="str">
        <f ref="AB700:AB731" t="shared" si="103">B700&amp;C700</f>
      </c>
    </row>
    <row r="701" ht="20"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1"/>
      </c>
      <c r="T701" s="772" t="str">
        <f>IF(B701="","",IF(ISERROR(MATCH($J701,SorP!$B$1:$B$6226,0)),"",INDIRECT("'SorP'!$A$"&amp;MATCH($S701&amp;$J701,SorP!C:C,0))))</f>
      </c>
      <c r="U701" s="792"/>
      <c r="V701" s="817" t="e">
        <f>IF(C701="",NA(),IF(OR(C701="Smelter not listed",C701="Smelter not yet identified"),MATCH($B701&amp;$D701,'Smelter Look-up'!$J:$J,0),MATCH($B701&amp;$C701,'Smelter Look-up'!$J:$J,0)))</f>
        <v>#N/A</v>
      </c>
      <c r="X701" s="818">
        <f t="shared" si="102"/>
        <v>0</v>
      </c>
      <c r="AB701" s="819" t="str">
        <f t="shared" si="103"/>
      </c>
    </row>
    <row r="702" ht="20"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1"/>
      </c>
      <c r="T702" s="772" t="str">
        <f>IF(B702="","",IF(ISERROR(MATCH($J702,SorP!$B$1:$B$6226,0)),"",INDIRECT("'SorP'!$A$"&amp;MATCH($S702&amp;$J702,SorP!C:C,0))))</f>
      </c>
      <c r="U702" s="792"/>
      <c r="V702" s="817" t="e">
        <f>IF(C702="",NA(),IF(OR(C702="Smelter not listed",C702="Smelter not yet identified"),MATCH($B702&amp;$D702,'Smelter Look-up'!$J:$J,0),MATCH($B702&amp;$C702,'Smelter Look-up'!$J:$J,0)))</f>
        <v>#N/A</v>
      </c>
      <c r="X702" s="818">
        <f t="shared" si="102"/>
        <v>0</v>
      </c>
      <c r="AB702" s="819" t="str">
        <f t="shared" si="103"/>
      </c>
    </row>
    <row r="703" ht="20"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1"/>
      </c>
      <c r="T703" s="772" t="str">
        <f>IF(B703="","",IF(ISERROR(MATCH($J703,SorP!$B$1:$B$6226,0)),"",INDIRECT("'SorP'!$A$"&amp;MATCH($S703&amp;$J703,SorP!C:C,0))))</f>
      </c>
      <c r="U703" s="792"/>
      <c r="V703" s="817" t="e">
        <f>IF(C703="",NA(),IF(OR(C703="Smelter not listed",C703="Smelter not yet identified"),MATCH($B703&amp;$D703,'Smelter Look-up'!$J:$J,0),MATCH($B703&amp;$C703,'Smelter Look-up'!$J:$J,0)))</f>
        <v>#N/A</v>
      </c>
      <c r="X703" s="818">
        <f t="shared" si="102"/>
        <v>0</v>
      </c>
      <c r="AB703" s="819" t="str">
        <f t="shared" si="103"/>
      </c>
    </row>
    <row r="704" ht="20"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1"/>
      </c>
      <c r="T704" s="772" t="str">
        <f>IF(B704="","",IF(ISERROR(MATCH($J704,SorP!$B$1:$B$6226,0)),"",INDIRECT("'SorP'!$A$"&amp;MATCH($S704&amp;$J704,SorP!C:C,0))))</f>
      </c>
      <c r="U704" s="792"/>
      <c r="V704" s="817" t="e">
        <f>IF(C704="",NA(),IF(OR(C704="Smelter not listed",C704="Smelter not yet identified"),MATCH($B704&amp;$D704,'Smelter Look-up'!$J:$J,0),MATCH($B704&amp;$C704,'Smelter Look-up'!$J:$J,0)))</f>
        <v>#N/A</v>
      </c>
      <c r="X704" s="818">
        <f t="shared" si="102"/>
        <v>0</v>
      </c>
      <c r="AB704" s="819" t="str">
        <f t="shared" si="103"/>
      </c>
    </row>
    <row r="705" ht="20"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1"/>
      </c>
      <c r="T705" s="772" t="str">
        <f>IF(B705="","",IF(ISERROR(MATCH($J705,SorP!$B$1:$B$6226,0)),"",INDIRECT("'SorP'!$A$"&amp;MATCH($S705&amp;$J705,SorP!C:C,0))))</f>
      </c>
      <c r="U705" s="792"/>
      <c r="V705" s="817" t="e">
        <f>IF(C705="",NA(),IF(OR(C705="Smelter not listed",C705="Smelter not yet identified"),MATCH($B705&amp;$D705,'Smelter Look-up'!$J:$J,0),MATCH($B705&amp;$C705,'Smelter Look-up'!$J:$J,0)))</f>
        <v>#N/A</v>
      </c>
      <c r="X705" s="818">
        <f t="shared" si="102"/>
        <v>0</v>
      </c>
      <c r="AB705" s="819" t="str">
        <f t="shared" si="103"/>
      </c>
    </row>
    <row r="706" ht="20"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1"/>
      </c>
      <c r="T706" s="772" t="str">
        <f>IF(B706="","",IF(ISERROR(MATCH($J706,SorP!$B$1:$B$6226,0)),"",INDIRECT("'SorP'!$A$"&amp;MATCH($S706&amp;$J706,SorP!C:C,0))))</f>
      </c>
      <c r="U706" s="792"/>
      <c r="V706" s="817" t="e">
        <f>IF(C706="",NA(),IF(OR(C706="Smelter not listed",C706="Smelter not yet identified"),MATCH($B706&amp;$D706,'Smelter Look-up'!$J:$J,0),MATCH($B706&amp;$C706,'Smelter Look-up'!$J:$J,0)))</f>
        <v>#N/A</v>
      </c>
      <c r="X706" s="818">
        <f t="shared" si="102"/>
        <v>0</v>
      </c>
      <c r="AB706" s="819" t="str">
        <f t="shared" si="103"/>
      </c>
    </row>
    <row r="707" ht="20"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1"/>
      </c>
      <c r="T707" s="772" t="str">
        <f>IF(B707="","",IF(ISERROR(MATCH($J707,SorP!$B$1:$B$6226,0)),"",INDIRECT("'SorP'!$A$"&amp;MATCH($S707&amp;$J707,SorP!C:C,0))))</f>
      </c>
      <c r="U707" s="792"/>
      <c r="V707" s="817" t="e">
        <f>IF(C707="",NA(),IF(OR(C707="Smelter not listed",C707="Smelter not yet identified"),MATCH($B707&amp;$D707,'Smelter Look-up'!$J:$J,0),MATCH($B707&amp;$C707,'Smelter Look-up'!$J:$J,0)))</f>
        <v>#N/A</v>
      </c>
      <c r="X707" s="818">
        <f t="shared" si="102"/>
        <v>0</v>
      </c>
      <c r="AB707" s="819" t="str">
        <f t="shared" si="103"/>
      </c>
    </row>
    <row r="708" ht="20"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1"/>
      </c>
      <c r="T708" s="772" t="str">
        <f>IF(B708="","",IF(ISERROR(MATCH($J708,SorP!$B$1:$B$6226,0)),"",INDIRECT("'SorP'!$A$"&amp;MATCH($S708&amp;$J708,SorP!C:C,0))))</f>
      </c>
      <c r="U708" s="792"/>
      <c r="V708" s="817" t="e">
        <f>IF(C708="",NA(),IF(OR(C708="Smelter not listed",C708="Smelter not yet identified"),MATCH($B708&amp;$D708,'Smelter Look-up'!$J:$J,0),MATCH($B708&amp;$C708,'Smelter Look-up'!$J:$J,0)))</f>
        <v>#N/A</v>
      </c>
      <c r="X708" s="818">
        <f t="shared" si="102"/>
        <v>0</v>
      </c>
      <c r="AB708" s="819" t="str">
        <f t="shared" si="103"/>
      </c>
    </row>
    <row r="709" ht="20"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1"/>
      </c>
      <c r="T709" s="772" t="str">
        <f>IF(B709="","",IF(ISERROR(MATCH($J709,SorP!$B$1:$B$6226,0)),"",INDIRECT("'SorP'!$A$"&amp;MATCH($S709&amp;$J709,SorP!C:C,0))))</f>
      </c>
      <c r="U709" s="792"/>
      <c r="V709" s="817" t="e">
        <f>IF(C709="",NA(),IF(OR(C709="Smelter not listed",C709="Smelter not yet identified"),MATCH($B709&amp;$D709,'Smelter Look-up'!$J:$J,0),MATCH($B709&amp;$C709,'Smelter Look-up'!$J:$J,0)))</f>
        <v>#N/A</v>
      </c>
      <c r="X709" s="818">
        <f t="shared" si="102"/>
        <v>0</v>
      </c>
      <c r="AB709" s="819" t="str">
        <f t="shared" si="103"/>
      </c>
    </row>
    <row r="710" ht="20"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1"/>
      </c>
      <c r="T710" s="772" t="str">
        <f>IF(B710="","",IF(ISERROR(MATCH($J710,SorP!$B$1:$B$6226,0)),"",INDIRECT("'SorP'!$A$"&amp;MATCH($S710&amp;$J710,SorP!C:C,0))))</f>
      </c>
      <c r="U710" s="792"/>
      <c r="V710" s="817" t="e">
        <f>IF(C710="",NA(),IF(OR(C710="Smelter not listed",C710="Smelter not yet identified"),MATCH($B710&amp;$D710,'Smelter Look-up'!$J:$J,0),MATCH($B710&amp;$C710,'Smelter Look-up'!$J:$J,0)))</f>
        <v>#N/A</v>
      </c>
      <c r="X710" s="818">
        <f t="shared" si="102"/>
        <v>0</v>
      </c>
      <c r="AB710" s="819" t="str">
        <f t="shared" si="103"/>
      </c>
    </row>
    <row r="711" ht="20"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1"/>
      </c>
      <c r="T711" s="772" t="str">
        <f>IF(B711="","",IF(ISERROR(MATCH($J711,SorP!$B$1:$B$6226,0)),"",INDIRECT("'SorP'!$A$"&amp;MATCH($S711&amp;$J711,SorP!C:C,0))))</f>
      </c>
      <c r="U711" s="792"/>
      <c r="V711" s="817" t="e">
        <f>IF(C711="",NA(),IF(OR(C711="Smelter not listed",C711="Smelter not yet identified"),MATCH($B711&amp;$D711,'Smelter Look-up'!$J:$J,0),MATCH($B711&amp;$C711,'Smelter Look-up'!$J:$J,0)))</f>
        <v>#N/A</v>
      </c>
      <c r="X711" s="818">
        <f t="shared" si="102"/>
        <v>0</v>
      </c>
      <c r="AB711" s="819" t="str">
        <f t="shared" si="103"/>
      </c>
    </row>
    <row r="712" ht="20"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1"/>
      </c>
      <c r="T712" s="772" t="str">
        <f>IF(B712="","",IF(ISERROR(MATCH($J712,SorP!$B$1:$B$6226,0)),"",INDIRECT("'SorP'!$A$"&amp;MATCH($S712&amp;$J712,SorP!C:C,0))))</f>
      </c>
      <c r="U712" s="792"/>
      <c r="V712" s="817" t="e">
        <f>IF(C712="",NA(),IF(OR(C712="Smelter not listed",C712="Smelter not yet identified"),MATCH($B712&amp;$D712,'Smelter Look-up'!$J:$J,0),MATCH($B712&amp;$C712,'Smelter Look-up'!$J:$J,0)))</f>
        <v>#N/A</v>
      </c>
      <c r="X712" s="818">
        <f t="shared" si="102"/>
        <v>0</v>
      </c>
      <c r="AB712" s="819" t="str">
        <f t="shared" si="103"/>
      </c>
    </row>
    <row r="713" ht="20"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1"/>
      </c>
      <c r="T713" s="772" t="str">
        <f>IF(B713="","",IF(ISERROR(MATCH($J713,SorP!$B$1:$B$6226,0)),"",INDIRECT("'SorP'!$A$"&amp;MATCH($S713&amp;$J713,SorP!C:C,0))))</f>
      </c>
      <c r="U713" s="792"/>
      <c r="V713" s="817" t="e">
        <f>IF(C713="",NA(),IF(OR(C713="Smelter not listed",C713="Smelter not yet identified"),MATCH($B713&amp;$D713,'Smelter Look-up'!$J:$J,0),MATCH($B713&amp;$C713,'Smelter Look-up'!$J:$J,0)))</f>
        <v>#N/A</v>
      </c>
      <c r="X713" s="818">
        <f t="shared" si="102"/>
        <v>0</v>
      </c>
      <c r="AB713" s="819" t="str">
        <f t="shared" si="103"/>
      </c>
    </row>
    <row r="714" ht="20"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1"/>
      </c>
      <c r="T714" s="772" t="str">
        <f>IF(B714="","",IF(ISERROR(MATCH($J714,SorP!$B$1:$B$6226,0)),"",INDIRECT("'SorP'!$A$"&amp;MATCH($S714&amp;$J714,SorP!C:C,0))))</f>
      </c>
      <c r="U714" s="792"/>
      <c r="V714" s="817" t="e">
        <f>IF(C714="",NA(),IF(OR(C714="Smelter not listed",C714="Smelter not yet identified"),MATCH($B714&amp;$D714,'Smelter Look-up'!$J:$J,0),MATCH($B714&amp;$C714,'Smelter Look-up'!$J:$J,0)))</f>
        <v>#N/A</v>
      </c>
      <c r="X714" s="818">
        <f t="shared" si="102"/>
        <v>0</v>
      </c>
      <c r="AB714" s="819" t="str">
        <f t="shared" si="103"/>
      </c>
    </row>
    <row r="715" ht="20"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1"/>
      </c>
      <c r="T715" s="772" t="str">
        <f>IF(B715="","",IF(ISERROR(MATCH($J715,SorP!$B$1:$B$6226,0)),"",INDIRECT("'SorP'!$A$"&amp;MATCH($S715&amp;$J715,SorP!C:C,0))))</f>
      </c>
      <c r="U715" s="792"/>
      <c r="V715" s="817" t="e">
        <f>IF(C715="",NA(),IF(OR(C715="Smelter not listed",C715="Smelter not yet identified"),MATCH($B715&amp;$D715,'Smelter Look-up'!$J:$J,0),MATCH($B715&amp;$C715,'Smelter Look-up'!$J:$J,0)))</f>
        <v>#N/A</v>
      </c>
      <c r="X715" s="818">
        <f t="shared" si="102"/>
        <v>0</v>
      </c>
      <c r="AB715" s="819" t="str">
        <f t="shared" si="103"/>
      </c>
    </row>
    <row r="716" ht="20"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1"/>
      </c>
      <c r="T716" s="772" t="str">
        <f>IF(B716="","",IF(ISERROR(MATCH($J716,SorP!$B$1:$B$6226,0)),"",INDIRECT("'SorP'!$A$"&amp;MATCH($S716&amp;$J716,SorP!C:C,0))))</f>
      </c>
      <c r="U716" s="792"/>
      <c r="V716" s="817" t="e">
        <f>IF(C716="",NA(),IF(OR(C716="Smelter not listed",C716="Smelter not yet identified"),MATCH($B716&amp;$D716,'Smelter Look-up'!$J:$J,0),MATCH($B716&amp;$C716,'Smelter Look-up'!$J:$J,0)))</f>
        <v>#N/A</v>
      </c>
      <c r="X716" s="818">
        <f t="shared" si="102"/>
        <v>0</v>
      </c>
      <c r="AB716" s="819" t="str">
        <f t="shared" si="103"/>
      </c>
    </row>
    <row r="717" ht="20"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1"/>
      </c>
      <c r="T717" s="772" t="str">
        <f>IF(B717="","",IF(ISERROR(MATCH($J717,SorP!$B$1:$B$6226,0)),"",INDIRECT("'SorP'!$A$"&amp;MATCH($S717&amp;$J717,SorP!C:C,0))))</f>
      </c>
      <c r="U717" s="792"/>
      <c r="V717" s="817" t="e">
        <f>IF(C717="",NA(),IF(OR(C717="Smelter not listed",C717="Smelter not yet identified"),MATCH($B717&amp;$D717,'Smelter Look-up'!$J:$J,0),MATCH($B717&amp;$C717,'Smelter Look-up'!$J:$J,0)))</f>
        <v>#N/A</v>
      </c>
      <c r="X717" s="818">
        <f t="shared" si="102"/>
        <v>0</v>
      </c>
      <c r="AB717" s="819" t="str">
        <f t="shared" si="103"/>
      </c>
    </row>
    <row r="718" ht="20"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1"/>
      </c>
      <c r="T718" s="772" t="str">
        <f>IF(B718="","",IF(ISERROR(MATCH($J718,SorP!$B$1:$B$6226,0)),"",INDIRECT("'SorP'!$A$"&amp;MATCH($S718&amp;$J718,SorP!C:C,0))))</f>
      </c>
      <c r="U718" s="792"/>
      <c r="V718" s="817" t="e">
        <f>IF(C718="",NA(),IF(OR(C718="Smelter not listed",C718="Smelter not yet identified"),MATCH($B718&amp;$D718,'Smelter Look-up'!$J:$J,0),MATCH($B718&amp;$C718,'Smelter Look-up'!$J:$J,0)))</f>
        <v>#N/A</v>
      </c>
      <c r="X718" s="818">
        <f t="shared" si="102"/>
        <v>0</v>
      </c>
      <c r="AB718" s="819" t="str">
        <f t="shared" si="103"/>
      </c>
    </row>
    <row r="719" ht="20"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1"/>
      </c>
      <c r="T719" s="772" t="str">
        <f>IF(B719="","",IF(ISERROR(MATCH($J719,SorP!$B$1:$B$6226,0)),"",INDIRECT("'SorP'!$A$"&amp;MATCH($S719&amp;$J719,SorP!C:C,0))))</f>
      </c>
      <c r="U719" s="792"/>
      <c r="V719" s="817" t="e">
        <f>IF(C719="",NA(),IF(OR(C719="Smelter not listed",C719="Smelter not yet identified"),MATCH($B719&amp;$D719,'Smelter Look-up'!$J:$J,0),MATCH($B719&amp;$C719,'Smelter Look-up'!$J:$J,0)))</f>
        <v>#N/A</v>
      </c>
      <c r="X719" s="818">
        <f t="shared" si="102"/>
        <v>0</v>
      </c>
      <c r="AB719" s="819" t="str">
        <f t="shared" si="103"/>
      </c>
    </row>
    <row r="720" ht="20"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1"/>
      </c>
      <c r="T720" s="772" t="str">
        <f>IF(B720="","",IF(ISERROR(MATCH($J720,SorP!$B$1:$B$6226,0)),"",INDIRECT("'SorP'!$A$"&amp;MATCH($S720&amp;$J720,SorP!C:C,0))))</f>
      </c>
      <c r="U720" s="792"/>
      <c r="V720" s="817" t="e">
        <f>IF(C720="",NA(),IF(OR(C720="Smelter not listed",C720="Smelter not yet identified"),MATCH($B720&amp;$D720,'Smelter Look-up'!$J:$J,0),MATCH($B720&amp;$C720,'Smelter Look-up'!$J:$J,0)))</f>
        <v>#N/A</v>
      </c>
      <c r="X720" s="818">
        <f t="shared" si="102"/>
        <v>0</v>
      </c>
      <c r="AB720" s="819" t="str">
        <f t="shared" si="103"/>
      </c>
    </row>
    <row r="721" ht="20"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1"/>
      </c>
      <c r="T721" s="772" t="str">
        <f>IF(B721="","",IF(ISERROR(MATCH($J721,SorP!$B$1:$B$6226,0)),"",INDIRECT("'SorP'!$A$"&amp;MATCH($S721&amp;$J721,SorP!C:C,0))))</f>
      </c>
      <c r="U721" s="792"/>
      <c r="V721" s="817" t="e">
        <f>IF(C721="",NA(),IF(OR(C721="Smelter not listed",C721="Smelter not yet identified"),MATCH($B721&amp;$D721,'Smelter Look-up'!$J:$J,0),MATCH($B721&amp;$C721,'Smelter Look-up'!$J:$J,0)))</f>
        <v>#N/A</v>
      </c>
      <c r="X721" s="818">
        <f t="shared" si="102"/>
        <v>0</v>
      </c>
      <c r="AB721" s="819" t="str">
        <f t="shared" si="103"/>
      </c>
    </row>
    <row r="722" ht="20"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1"/>
      </c>
      <c r="T722" s="772" t="str">
        <f>IF(B722="","",IF(ISERROR(MATCH($J722,SorP!$B$1:$B$6226,0)),"",INDIRECT("'SorP'!$A$"&amp;MATCH($S722&amp;$J722,SorP!C:C,0))))</f>
      </c>
      <c r="U722" s="792"/>
      <c r="V722" s="817" t="e">
        <f>IF(C722="",NA(),IF(OR(C722="Smelter not listed",C722="Smelter not yet identified"),MATCH($B722&amp;$D722,'Smelter Look-up'!$J:$J,0),MATCH($B722&amp;$C722,'Smelter Look-up'!$J:$J,0)))</f>
        <v>#N/A</v>
      </c>
      <c r="X722" s="818">
        <f t="shared" si="102"/>
        <v>0</v>
      </c>
      <c r="AB722" s="819" t="str">
        <f t="shared" si="103"/>
      </c>
    </row>
    <row r="723" ht="20"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1"/>
      </c>
      <c r="T723" s="772" t="str">
        <f>IF(B723="","",IF(ISERROR(MATCH($J723,SorP!$B$1:$B$6226,0)),"",INDIRECT("'SorP'!$A$"&amp;MATCH($S723&amp;$J723,SorP!C:C,0))))</f>
      </c>
      <c r="U723" s="792"/>
      <c r="V723" s="817" t="e">
        <f>IF(C723="",NA(),IF(OR(C723="Smelter not listed",C723="Smelter not yet identified"),MATCH($B723&amp;$D723,'Smelter Look-up'!$J:$J,0),MATCH($B723&amp;$C723,'Smelter Look-up'!$J:$J,0)))</f>
        <v>#N/A</v>
      </c>
      <c r="X723" s="818">
        <f t="shared" si="102"/>
        <v>0</v>
      </c>
      <c r="AB723" s="819" t="str">
        <f t="shared" si="103"/>
      </c>
    </row>
    <row r="724" ht="20"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1"/>
      </c>
      <c r="T724" s="772" t="str">
        <f>IF(B724="","",IF(ISERROR(MATCH($J724,SorP!$B$1:$B$6226,0)),"",INDIRECT("'SorP'!$A$"&amp;MATCH($S724&amp;$J724,SorP!C:C,0))))</f>
      </c>
      <c r="U724" s="792"/>
      <c r="V724" s="817" t="e">
        <f>IF(C724="",NA(),IF(OR(C724="Smelter not listed",C724="Smelter not yet identified"),MATCH($B724&amp;$D724,'Smelter Look-up'!$J:$J,0),MATCH($B724&amp;$C724,'Smelter Look-up'!$J:$J,0)))</f>
        <v>#N/A</v>
      </c>
      <c r="X724" s="818">
        <f t="shared" si="102"/>
        <v>0</v>
      </c>
      <c r="AB724" s="819" t="str">
        <f t="shared" si="103"/>
      </c>
    </row>
    <row r="725" ht="20"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1"/>
      </c>
      <c r="T725" s="772" t="str">
        <f>IF(B725="","",IF(ISERROR(MATCH($J725,SorP!$B$1:$B$6226,0)),"",INDIRECT("'SorP'!$A$"&amp;MATCH($S725&amp;$J725,SorP!C:C,0))))</f>
      </c>
      <c r="U725" s="792"/>
      <c r="V725" s="817" t="e">
        <f>IF(C725="",NA(),IF(OR(C725="Smelter not listed",C725="Smelter not yet identified"),MATCH($B725&amp;$D725,'Smelter Look-up'!$J:$J,0),MATCH($B725&amp;$C725,'Smelter Look-up'!$J:$J,0)))</f>
        <v>#N/A</v>
      </c>
      <c r="X725" s="818">
        <f t="shared" si="102"/>
        <v>0</v>
      </c>
      <c r="AB725" s="819" t="str">
        <f t="shared" si="103"/>
      </c>
    </row>
    <row r="726" ht="20"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1"/>
      </c>
      <c r="T726" s="772" t="str">
        <f>IF(B726="","",IF(ISERROR(MATCH($J726,SorP!$B$1:$B$6226,0)),"",INDIRECT("'SorP'!$A$"&amp;MATCH($S726&amp;$J726,SorP!C:C,0))))</f>
      </c>
      <c r="U726" s="792"/>
      <c r="V726" s="817" t="e">
        <f>IF(C726="",NA(),IF(OR(C726="Smelter not listed",C726="Smelter not yet identified"),MATCH($B726&amp;$D726,'Smelter Look-up'!$J:$J,0),MATCH($B726&amp;$C726,'Smelter Look-up'!$J:$J,0)))</f>
        <v>#N/A</v>
      </c>
      <c r="X726" s="818">
        <f t="shared" si="102"/>
        <v>0</v>
      </c>
      <c r="AB726" s="819" t="str">
        <f t="shared" si="103"/>
      </c>
    </row>
    <row r="727" ht="20"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1"/>
      </c>
      <c r="T727" s="772" t="str">
        <f>IF(B727="","",IF(ISERROR(MATCH($J727,SorP!$B$1:$B$6226,0)),"",INDIRECT("'SorP'!$A$"&amp;MATCH($S727&amp;$J727,SorP!C:C,0))))</f>
      </c>
      <c r="U727" s="792"/>
      <c r="V727" s="817" t="e">
        <f>IF(C727="",NA(),IF(OR(C727="Smelter not listed",C727="Smelter not yet identified"),MATCH($B727&amp;$D727,'Smelter Look-up'!$J:$J,0),MATCH($B727&amp;$C727,'Smelter Look-up'!$J:$J,0)))</f>
        <v>#N/A</v>
      </c>
      <c r="X727" s="818">
        <f t="shared" si="102"/>
        <v>0</v>
      </c>
      <c r="AB727" s="819" t="str">
        <f t="shared" si="103"/>
      </c>
    </row>
    <row r="728" ht="20"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1"/>
      </c>
      <c r="T728" s="772" t="str">
        <f>IF(B728="","",IF(ISERROR(MATCH($J728,SorP!$B$1:$B$6226,0)),"",INDIRECT("'SorP'!$A$"&amp;MATCH($S728&amp;$J728,SorP!C:C,0))))</f>
      </c>
      <c r="U728" s="792"/>
      <c r="V728" s="817" t="e">
        <f>IF(C728="",NA(),IF(OR(C728="Smelter not listed",C728="Smelter not yet identified"),MATCH($B728&amp;$D728,'Smelter Look-up'!$J:$J,0),MATCH($B728&amp;$C728,'Smelter Look-up'!$J:$J,0)))</f>
        <v>#N/A</v>
      </c>
      <c r="X728" s="818">
        <f t="shared" si="102"/>
        <v>0</v>
      </c>
      <c r="AB728" s="819" t="str">
        <f t="shared" si="103"/>
      </c>
    </row>
    <row r="729" ht="20"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1"/>
      </c>
      <c r="T729" s="772" t="str">
        <f>IF(B729="","",IF(ISERROR(MATCH($J729,SorP!$B$1:$B$6226,0)),"",INDIRECT("'SorP'!$A$"&amp;MATCH($S729&amp;$J729,SorP!C:C,0))))</f>
      </c>
      <c r="U729" s="792"/>
      <c r="V729" s="817" t="e">
        <f>IF(C729="",NA(),IF(OR(C729="Smelter not listed",C729="Smelter not yet identified"),MATCH($B729&amp;$D729,'Smelter Look-up'!$J:$J,0),MATCH($B729&amp;$C729,'Smelter Look-up'!$J:$J,0)))</f>
        <v>#N/A</v>
      </c>
      <c r="X729" s="818">
        <f t="shared" si="102"/>
        <v>0</v>
      </c>
      <c r="AB729" s="819" t="str">
        <f t="shared" si="103"/>
      </c>
    </row>
    <row r="730" ht="20"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1"/>
      </c>
      <c r="T730" s="772" t="str">
        <f>IF(B730="","",IF(ISERROR(MATCH($J730,SorP!$B$1:$B$6226,0)),"",INDIRECT("'SorP'!$A$"&amp;MATCH($S730&amp;$J730,SorP!C:C,0))))</f>
      </c>
      <c r="U730" s="792"/>
      <c r="V730" s="817" t="e">
        <f>IF(C730="",NA(),IF(OR(C730="Smelter not listed",C730="Smelter not yet identified"),MATCH($B730&amp;$D730,'Smelter Look-up'!$J:$J,0),MATCH($B730&amp;$C730,'Smelter Look-up'!$J:$J,0)))</f>
        <v>#N/A</v>
      </c>
      <c r="X730" s="818">
        <f t="shared" si="102"/>
        <v>0</v>
      </c>
      <c r="AB730" s="819" t="str">
        <f t="shared" si="103"/>
      </c>
    </row>
    <row r="731" ht="20"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1"/>
      </c>
      <c r="T731" s="772" t="str">
        <f>IF(B731="","",IF(ISERROR(MATCH($J731,SorP!$B$1:$B$6226,0)),"",INDIRECT("'SorP'!$A$"&amp;MATCH($S731&amp;$J731,SorP!C:C,0))))</f>
      </c>
      <c r="U731" s="792"/>
      <c r="V731" s="817" t="e">
        <f>IF(C731="",NA(),IF(OR(C731="Smelter not listed",C731="Smelter not yet identified"),MATCH($B731&amp;$D731,'Smelter Look-up'!$J:$J,0),MATCH($B731&amp;$C731,'Smelter Look-up'!$J:$J,0)))</f>
        <v>#N/A</v>
      </c>
      <c r="X731" s="818">
        <f t="shared" si="102"/>
        <v>0</v>
      </c>
      <c r="AB731" s="819" t="str">
        <f t="shared" si="103"/>
      </c>
    </row>
    <row r="732" ht="20"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4">IF(B732="","",IF(ISERROR(MATCH($E732,CL,0)),"Unknown",INDIRECT("'C'!$A$"&amp;MATCH($E732,CL,0)+1)))</f>
      </c>
      <c r="T732" s="772" t="str">
        <f>IF(B732="","",IF(ISERROR(MATCH($J732,SorP!$B$1:$B$6226,0)),"",INDIRECT("'SorP'!$A$"&amp;MATCH($S732&amp;$J732,SorP!C:C,0))))</f>
      </c>
      <c r="U732" s="792"/>
      <c r="V732" s="817" t="e">
        <f>IF(C732="",NA(),IF(OR(C732="Smelter not listed",C732="Smelter not yet identified"),MATCH($B732&amp;$D732,'Smelter Look-up'!$J:$J,0),MATCH($B732&amp;$C732,'Smelter Look-up'!$J:$J,0)))</f>
        <v>#N/A</v>
      </c>
      <c r="X732" s="818">
        <f ref="X732:X762" t="shared" si="105">IF(AND(C732="Smelter not listed",OR(LEN(D732)=0,LEN(E732)=0)),1,0)</f>
        <v>0</v>
      </c>
      <c r="AB732" s="819" t="str">
        <f ref="AB732:AB762" t="shared" si="106">B732&amp;C732</f>
      </c>
    </row>
    <row r="733" ht="20"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4"/>
      </c>
      <c r="T733" s="772" t="str">
        <f>IF(B733="","",IF(ISERROR(MATCH($J733,SorP!$B$1:$B$6226,0)),"",INDIRECT("'SorP'!$A$"&amp;MATCH($S733&amp;$J733,SorP!C:C,0))))</f>
      </c>
      <c r="U733" s="792"/>
      <c r="V733" s="817" t="e">
        <f>IF(C733="",NA(),IF(OR(C733="Smelter not listed",C733="Smelter not yet identified"),MATCH($B733&amp;$D733,'Smelter Look-up'!$J:$J,0),MATCH($B733&amp;$C733,'Smelter Look-up'!$J:$J,0)))</f>
        <v>#N/A</v>
      </c>
      <c r="X733" s="818">
        <f t="shared" si="105"/>
        <v>0</v>
      </c>
      <c r="AB733" s="819" t="str">
        <f t="shared" si="106"/>
      </c>
    </row>
    <row r="734" ht="20"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4"/>
      </c>
      <c r="T734" s="772" t="str">
        <f>IF(B734="","",IF(ISERROR(MATCH($J734,SorP!$B$1:$B$6226,0)),"",INDIRECT("'SorP'!$A$"&amp;MATCH($S734&amp;$J734,SorP!C:C,0))))</f>
      </c>
      <c r="U734" s="792"/>
      <c r="V734" s="817" t="e">
        <f>IF(C734="",NA(),IF(OR(C734="Smelter not listed",C734="Smelter not yet identified"),MATCH($B734&amp;$D734,'Smelter Look-up'!$J:$J,0),MATCH($B734&amp;$C734,'Smelter Look-up'!$J:$J,0)))</f>
        <v>#N/A</v>
      </c>
      <c r="X734" s="818">
        <f t="shared" si="105"/>
        <v>0</v>
      </c>
      <c r="AB734" s="819" t="str">
        <f t="shared" si="106"/>
      </c>
    </row>
    <row r="735" ht="20"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4"/>
      </c>
      <c r="T735" s="772" t="str">
        <f>IF(B735="","",IF(ISERROR(MATCH($J735,SorP!$B$1:$B$6226,0)),"",INDIRECT("'SorP'!$A$"&amp;MATCH($S735&amp;$J735,SorP!C:C,0))))</f>
      </c>
      <c r="U735" s="792"/>
      <c r="V735" s="817" t="e">
        <f>IF(C735="",NA(),IF(OR(C735="Smelter not listed",C735="Smelter not yet identified"),MATCH($B735&amp;$D735,'Smelter Look-up'!$J:$J,0),MATCH($B735&amp;$C735,'Smelter Look-up'!$J:$J,0)))</f>
        <v>#N/A</v>
      </c>
      <c r="X735" s="818">
        <f t="shared" si="105"/>
        <v>0</v>
      </c>
      <c r="AB735" s="819" t="str">
        <f t="shared" si="106"/>
      </c>
    </row>
    <row r="736" ht="20"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4"/>
      </c>
      <c r="T736" s="772" t="str">
        <f>IF(B736="","",IF(ISERROR(MATCH($J736,SorP!$B$1:$B$6226,0)),"",INDIRECT("'SorP'!$A$"&amp;MATCH($S736&amp;$J736,SorP!C:C,0))))</f>
      </c>
      <c r="U736" s="792"/>
      <c r="V736" s="817" t="e">
        <f>IF(C736="",NA(),IF(OR(C736="Smelter not listed",C736="Smelter not yet identified"),MATCH($B736&amp;$D736,'Smelter Look-up'!$J:$J,0),MATCH($B736&amp;$C736,'Smelter Look-up'!$J:$J,0)))</f>
        <v>#N/A</v>
      </c>
      <c r="X736" s="818">
        <f t="shared" si="105"/>
        <v>0</v>
      </c>
      <c r="AB736" s="819" t="str">
        <f t="shared" si="106"/>
      </c>
    </row>
    <row r="737" ht="20"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4"/>
      </c>
      <c r="T737" s="772" t="str">
        <f>IF(B737="","",IF(ISERROR(MATCH($J737,SorP!$B$1:$B$6226,0)),"",INDIRECT("'SorP'!$A$"&amp;MATCH($S737&amp;$J737,SorP!C:C,0))))</f>
      </c>
      <c r="U737" s="792"/>
      <c r="V737" s="817" t="e">
        <f>IF(C737="",NA(),IF(OR(C737="Smelter not listed",C737="Smelter not yet identified"),MATCH($B737&amp;$D737,'Smelter Look-up'!$J:$J,0),MATCH($B737&amp;$C737,'Smelter Look-up'!$J:$J,0)))</f>
        <v>#N/A</v>
      </c>
      <c r="X737" s="818">
        <f t="shared" si="105"/>
        <v>0</v>
      </c>
      <c r="AB737" s="819" t="str">
        <f t="shared" si="106"/>
      </c>
    </row>
    <row r="738" ht="20"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4"/>
      </c>
      <c r="T738" s="772" t="str">
        <f>IF(B738="","",IF(ISERROR(MATCH($J738,SorP!$B$1:$B$6226,0)),"",INDIRECT("'SorP'!$A$"&amp;MATCH($S738&amp;$J738,SorP!C:C,0))))</f>
      </c>
      <c r="U738" s="792"/>
      <c r="V738" s="817" t="e">
        <f>IF(C738="",NA(),IF(OR(C738="Smelter not listed",C738="Smelter not yet identified"),MATCH($B738&amp;$D738,'Smelter Look-up'!$J:$J,0),MATCH($B738&amp;$C738,'Smelter Look-up'!$J:$J,0)))</f>
        <v>#N/A</v>
      </c>
      <c r="X738" s="818">
        <f t="shared" si="105"/>
        <v>0</v>
      </c>
      <c r="AB738" s="819" t="str">
        <f t="shared" si="106"/>
      </c>
    </row>
    <row r="739" ht="20"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4"/>
      </c>
      <c r="T739" s="772" t="str">
        <f>IF(B739="","",IF(ISERROR(MATCH($J739,SorP!$B$1:$B$6226,0)),"",INDIRECT("'SorP'!$A$"&amp;MATCH($S739&amp;$J739,SorP!C:C,0))))</f>
      </c>
      <c r="U739" s="792"/>
      <c r="V739" s="817" t="e">
        <f>IF(C739="",NA(),IF(OR(C739="Smelter not listed",C739="Smelter not yet identified"),MATCH($B739&amp;$D739,'Smelter Look-up'!$J:$J,0),MATCH($B739&amp;$C739,'Smelter Look-up'!$J:$J,0)))</f>
        <v>#N/A</v>
      </c>
      <c r="X739" s="818">
        <f t="shared" si="105"/>
        <v>0</v>
      </c>
      <c r="AB739" s="819" t="str">
        <f t="shared" si="106"/>
      </c>
    </row>
    <row r="740" ht="20"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4"/>
      </c>
      <c r="T740" s="772" t="str">
        <f>IF(B740="","",IF(ISERROR(MATCH($J740,SorP!$B$1:$B$6226,0)),"",INDIRECT("'SorP'!$A$"&amp;MATCH($S740&amp;$J740,SorP!C:C,0))))</f>
      </c>
      <c r="U740" s="792"/>
      <c r="V740" s="817" t="e">
        <f>IF(C740="",NA(),IF(OR(C740="Smelter not listed",C740="Smelter not yet identified"),MATCH($B740&amp;$D740,'Smelter Look-up'!$J:$J,0),MATCH($B740&amp;$C740,'Smelter Look-up'!$J:$J,0)))</f>
        <v>#N/A</v>
      </c>
      <c r="X740" s="818">
        <f t="shared" si="105"/>
        <v>0</v>
      </c>
      <c r="AB740" s="819" t="str">
        <f t="shared" si="106"/>
      </c>
    </row>
    <row r="741" ht="20"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4"/>
      </c>
      <c r="T741" s="772" t="str">
        <f>IF(B741="","",IF(ISERROR(MATCH($J741,SorP!$B$1:$B$6226,0)),"",INDIRECT("'SorP'!$A$"&amp;MATCH($S741&amp;$J741,SorP!C:C,0))))</f>
      </c>
      <c r="U741" s="792"/>
      <c r="V741" s="817" t="e">
        <f>IF(C741="",NA(),IF(OR(C741="Smelter not listed",C741="Smelter not yet identified"),MATCH($B741&amp;$D741,'Smelter Look-up'!$J:$J,0),MATCH($B741&amp;$C741,'Smelter Look-up'!$J:$J,0)))</f>
        <v>#N/A</v>
      </c>
      <c r="X741" s="818">
        <f t="shared" si="105"/>
        <v>0</v>
      </c>
      <c r="AB741" s="819" t="str">
        <f t="shared" si="106"/>
      </c>
    </row>
    <row r="742" ht="20"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4"/>
      </c>
      <c r="T742" s="772" t="str">
        <f>IF(B742="","",IF(ISERROR(MATCH($J742,SorP!$B$1:$B$6226,0)),"",INDIRECT("'SorP'!$A$"&amp;MATCH($S742&amp;$J742,SorP!C:C,0))))</f>
      </c>
      <c r="U742" s="792"/>
      <c r="V742" s="817" t="e">
        <f>IF(C742="",NA(),IF(OR(C742="Smelter not listed",C742="Smelter not yet identified"),MATCH($B742&amp;$D742,'Smelter Look-up'!$J:$J,0),MATCH($B742&amp;$C742,'Smelter Look-up'!$J:$J,0)))</f>
        <v>#N/A</v>
      </c>
      <c r="X742" s="818">
        <f t="shared" si="105"/>
        <v>0</v>
      </c>
      <c r="AB742" s="819" t="str">
        <f t="shared" si="106"/>
      </c>
    </row>
    <row r="743" ht="20"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4"/>
      </c>
      <c r="T743" s="772" t="str">
        <f>IF(B743="","",IF(ISERROR(MATCH($J743,SorP!$B$1:$B$6226,0)),"",INDIRECT("'SorP'!$A$"&amp;MATCH($S743&amp;$J743,SorP!C:C,0))))</f>
      </c>
      <c r="U743" s="792"/>
      <c r="V743" s="817" t="e">
        <f>IF(C743="",NA(),IF(OR(C743="Smelter not listed",C743="Smelter not yet identified"),MATCH($B743&amp;$D743,'Smelter Look-up'!$J:$J,0),MATCH($B743&amp;$C743,'Smelter Look-up'!$J:$J,0)))</f>
        <v>#N/A</v>
      </c>
      <c r="X743" s="818">
        <f t="shared" si="105"/>
        <v>0</v>
      </c>
      <c r="AB743" s="819" t="str">
        <f t="shared" si="106"/>
      </c>
    </row>
    <row r="744" ht="20"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4"/>
      </c>
      <c r="T744" s="772" t="str">
        <f>IF(B744="","",IF(ISERROR(MATCH($J744,SorP!$B$1:$B$6226,0)),"",INDIRECT("'SorP'!$A$"&amp;MATCH($S744&amp;$J744,SorP!C:C,0))))</f>
      </c>
      <c r="U744" s="792"/>
      <c r="V744" s="817" t="e">
        <f>IF(C744="",NA(),IF(OR(C744="Smelter not listed",C744="Smelter not yet identified"),MATCH($B744&amp;$D744,'Smelter Look-up'!$J:$J,0),MATCH($B744&amp;$C744,'Smelter Look-up'!$J:$J,0)))</f>
        <v>#N/A</v>
      </c>
      <c r="X744" s="818">
        <f t="shared" si="105"/>
        <v>0</v>
      </c>
      <c r="AB744" s="819" t="str">
        <f t="shared" si="106"/>
      </c>
    </row>
    <row r="745" ht="20"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4"/>
      </c>
      <c r="T745" s="772" t="str">
        <f>IF(B745="","",IF(ISERROR(MATCH($J745,SorP!$B$1:$B$6226,0)),"",INDIRECT("'SorP'!$A$"&amp;MATCH($S745&amp;$J745,SorP!C:C,0))))</f>
      </c>
      <c r="U745" s="792"/>
      <c r="V745" s="817" t="e">
        <f>IF(C745="",NA(),IF(OR(C745="Smelter not listed",C745="Smelter not yet identified"),MATCH($B745&amp;$D745,'Smelter Look-up'!$J:$J,0),MATCH($B745&amp;$C745,'Smelter Look-up'!$J:$J,0)))</f>
        <v>#N/A</v>
      </c>
      <c r="X745" s="818">
        <f t="shared" si="105"/>
        <v>0</v>
      </c>
      <c r="AB745" s="819" t="str">
        <f t="shared" si="106"/>
      </c>
    </row>
    <row r="746" ht="20"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4"/>
      </c>
      <c r="T746" s="772" t="str">
        <f>IF(B746="","",IF(ISERROR(MATCH($J746,SorP!$B$1:$B$6226,0)),"",INDIRECT("'SorP'!$A$"&amp;MATCH($S746&amp;$J746,SorP!C:C,0))))</f>
      </c>
      <c r="U746" s="792"/>
      <c r="V746" s="817" t="e">
        <f>IF(C746="",NA(),IF(OR(C746="Smelter not listed",C746="Smelter not yet identified"),MATCH($B746&amp;$D746,'Smelter Look-up'!$J:$J,0),MATCH($B746&amp;$C746,'Smelter Look-up'!$J:$J,0)))</f>
        <v>#N/A</v>
      </c>
      <c r="X746" s="818">
        <f t="shared" si="105"/>
        <v>0</v>
      </c>
      <c r="AB746" s="819" t="str">
        <f t="shared" si="106"/>
      </c>
    </row>
    <row r="747" ht="20"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4"/>
      </c>
      <c r="T747" s="772" t="str">
        <f>IF(B747="","",IF(ISERROR(MATCH($J747,SorP!$B$1:$B$6226,0)),"",INDIRECT("'SorP'!$A$"&amp;MATCH($S747&amp;$J747,SorP!C:C,0))))</f>
      </c>
      <c r="U747" s="792"/>
      <c r="V747" s="817" t="e">
        <f>IF(C747="",NA(),IF(OR(C747="Smelter not listed",C747="Smelter not yet identified"),MATCH($B747&amp;$D747,'Smelter Look-up'!$J:$J,0),MATCH($B747&amp;$C747,'Smelter Look-up'!$J:$J,0)))</f>
        <v>#N/A</v>
      </c>
      <c r="X747" s="818">
        <f t="shared" si="105"/>
        <v>0</v>
      </c>
      <c r="AB747" s="819" t="str">
        <f t="shared" si="106"/>
      </c>
    </row>
    <row r="748" ht="20"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4"/>
      </c>
      <c r="T748" s="772" t="str">
        <f>IF(B748="","",IF(ISERROR(MATCH($J748,SorP!$B$1:$B$6226,0)),"",INDIRECT("'SorP'!$A$"&amp;MATCH($S748&amp;$J748,SorP!C:C,0))))</f>
      </c>
      <c r="U748" s="792"/>
      <c r="V748" s="817" t="e">
        <f>IF(C748="",NA(),IF(OR(C748="Smelter not listed",C748="Smelter not yet identified"),MATCH($B748&amp;$D748,'Smelter Look-up'!$J:$J,0),MATCH($B748&amp;$C748,'Smelter Look-up'!$J:$J,0)))</f>
        <v>#N/A</v>
      </c>
      <c r="X748" s="818">
        <f t="shared" si="105"/>
        <v>0</v>
      </c>
      <c r="AB748" s="819" t="str">
        <f t="shared" si="106"/>
      </c>
    </row>
    <row r="749" ht="20"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4"/>
      </c>
      <c r="T749" s="772" t="str">
        <f>IF(B749="","",IF(ISERROR(MATCH($J749,SorP!$B$1:$B$6226,0)),"",INDIRECT("'SorP'!$A$"&amp;MATCH($S749&amp;$J749,SorP!C:C,0))))</f>
      </c>
      <c r="U749" s="792"/>
      <c r="V749" s="817" t="e">
        <f>IF(C749="",NA(),IF(OR(C749="Smelter not listed",C749="Smelter not yet identified"),MATCH($B749&amp;$D749,'Smelter Look-up'!$J:$J,0),MATCH($B749&amp;$C749,'Smelter Look-up'!$J:$J,0)))</f>
        <v>#N/A</v>
      </c>
      <c r="X749" s="818">
        <f t="shared" si="105"/>
        <v>0</v>
      </c>
      <c r="AB749" s="819" t="str">
        <f t="shared" si="106"/>
      </c>
    </row>
    <row r="750" ht="20"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4"/>
      </c>
      <c r="T750" s="772" t="str">
        <f>IF(B750="","",IF(ISERROR(MATCH($J750,SorP!$B$1:$B$6226,0)),"",INDIRECT("'SorP'!$A$"&amp;MATCH($S750&amp;$J750,SorP!C:C,0))))</f>
      </c>
      <c r="U750" s="792"/>
      <c r="V750" s="817" t="e">
        <f>IF(C750="",NA(),IF(OR(C750="Smelter not listed",C750="Smelter not yet identified"),MATCH($B750&amp;$D750,'Smelter Look-up'!$J:$J,0),MATCH($B750&amp;$C750,'Smelter Look-up'!$J:$J,0)))</f>
        <v>#N/A</v>
      </c>
      <c r="X750" s="818">
        <f t="shared" si="105"/>
        <v>0</v>
      </c>
      <c r="AB750" s="819" t="str">
        <f t="shared" si="106"/>
      </c>
    </row>
    <row r="751" ht="20"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4"/>
      </c>
      <c r="T751" s="772" t="str">
        <f>IF(B751="","",IF(ISERROR(MATCH($J751,SorP!$B$1:$B$6226,0)),"",INDIRECT("'SorP'!$A$"&amp;MATCH($S751&amp;$J751,SorP!C:C,0))))</f>
      </c>
      <c r="U751" s="792"/>
      <c r="V751" s="817" t="e">
        <f>IF(C751="",NA(),IF(OR(C751="Smelter not listed",C751="Smelter not yet identified"),MATCH($B751&amp;$D751,'Smelter Look-up'!$J:$J,0),MATCH($B751&amp;$C751,'Smelter Look-up'!$J:$J,0)))</f>
        <v>#N/A</v>
      </c>
      <c r="X751" s="818">
        <f t="shared" si="105"/>
        <v>0</v>
      </c>
      <c r="AB751" s="819" t="str">
        <f t="shared" si="106"/>
      </c>
    </row>
    <row r="752" ht="20"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4"/>
      </c>
      <c r="T752" s="772" t="str">
        <f>IF(B752="","",IF(ISERROR(MATCH($J752,SorP!$B$1:$B$6226,0)),"",INDIRECT("'SorP'!$A$"&amp;MATCH($S752&amp;$J752,SorP!C:C,0))))</f>
      </c>
      <c r="U752" s="792"/>
      <c r="V752" s="817" t="e">
        <f>IF(C752="",NA(),IF(OR(C752="Smelter not listed",C752="Smelter not yet identified"),MATCH($B752&amp;$D752,'Smelter Look-up'!$J:$J,0),MATCH($B752&amp;$C752,'Smelter Look-up'!$J:$J,0)))</f>
        <v>#N/A</v>
      </c>
      <c r="X752" s="818">
        <f t="shared" si="105"/>
        <v>0</v>
      </c>
      <c r="AB752" s="819" t="str">
        <f t="shared" si="106"/>
      </c>
    </row>
    <row r="753" ht="20"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4"/>
      </c>
      <c r="T753" s="772" t="str">
        <f>IF(B753="","",IF(ISERROR(MATCH($J753,SorP!$B$1:$B$6226,0)),"",INDIRECT("'SorP'!$A$"&amp;MATCH($S753&amp;$J753,SorP!C:C,0))))</f>
      </c>
      <c r="U753" s="792"/>
      <c r="V753" s="817" t="e">
        <f>IF(C753="",NA(),IF(OR(C753="Smelter not listed",C753="Smelter not yet identified"),MATCH($B753&amp;$D753,'Smelter Look-up'!$J:$J,0),MATCH($B753&amp;$C753,'Smelter Look-up'!$J:$J,0)))</f>
        <v>#N/A</v>
      </c>
      <c r="X753" s="818">
        <f t="shared" si="105"/>
        <v>0</v>
      </c>
      <c r="AB753" s="819" t="str">
        <f t="shared" si="106"/>
      </c>
    </row>
    <row r="754" ht="20"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4"/>
      </c>
      <c r="T754" s="772" t="str">
        <f>IF(B754="","",IF(ISERROR(MATCH($J754,SorP!$B$1:$B$6226,0)),"",INDIRECT("'SorP'!$A$"&amp;MATCH($S754&amp;$J754,SorP!C:C,0))))</f>
      </c>
      <c r="U754" s="792"/>
      <c r="V754" s="817" t="e">
        <f>IF(C754="",NA(),IF(OR(C754="Smelter not listed",C754="Smelter not yet identified"),MATCH($B754&amp;$D754,'Smelter Look-up'!$J:$J,0),MATCH($B754&amp;$C754,'Smelter Look-up'!$J:$J,0)))</f>
        <v>#N/A</v>
      </c>
      <c r="X754" s="818">
        <f t="shared" si="105"/>
        <v>0</v>
      </c>
      <c r="AB754" s="819" t="str">
        <f t="shared" si="106"/>
      </c>
    </row>
    <row r="755" ht="20"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4"/>
      </c>
      <c r="T755" s="772" t="str">
        <f>IF(B755="","",IF(ISERROR(MATCH($J755,SorP!$B$1:$B$6226,0)),"",INDIRECT("'SorP'!$A$"&amp;MATCH($S755&amp;$J755,SorP!C:C,0))))</f>
      </c>
      <c r="U755" s="792"/>
      <c r="V755" s="817" t="e">
        <f>IF(C755="",NA(),IF(OR(C755="Smelter not listed",C755="Smelter not yet identified"),MATCH($B755&amp;$D755,'Smelter Look-up'!$J:$J,0),MATCH($B755&amp;$C755,'Smelter Look-up'!$J:$J,0)))</f>
        <v>#N/A</v>
      </c>
      <c r="X755" s="818">
        <f t="shared" si="105"/>
        <v>0</v>
      </c>
      <c r="AB755" s="819" t="str">
        <f t="shared" si="106"/>
      </c>
    </row>
    <row r="756" ht="20"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4"/>
      </c>
      <c r="T756" s="772" t="str">
        <f>IF(B756="","",IF(ISERROR(MATCH($J756,SorP!$B$1:$B$6226,0)),"",INDIRECT("'SorP'!$A$"&amp;MATCH($S756&amp;$J756,SorP!C:C,0))))</f>
      </c>
      <c r="U756" s="792"/>
      <c r="V756" s="817" t="e">
        <f>IF(C756="",NA(),IF(OR(C756="Smelter not listed",C756="Smelter not yet identified"),MATCH($B756&amp;$D756,'Smelter Look-up'!$J:$J,0),MATCH($B756&amp;$C756,'Smelter Look-up'!$J:$J,0)))</f>
        <v>#N/A</v>
      </c>
      <c r="X756" s="818">
        <f t="shared" si="105"/>
        <v>0</v>
      </c>
      <c r="AB756" s="819" t="str">
        <f t="shared" si="106"/>
      </c>
    </row>
    <row r="757" ht="20"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4"/>
      </c>
      <c r="T757" s="772" t="str">
        <f>IF(B757="","",IF(ISERROR(MATCH($J757,SorP!$B$1:$B$6226,0)),"",INDIRECT("'SorP'!$A$"&amp;MATCH($S757&amp;$J757,SorP!C:C,0))))</f>
      </c>
      <c r="U757" s="792"/>
      <c r="V757" s="817" t="e">
        <f>IF(C757="",NA(),IF(OR(C757="Smelter not listed",C757="Smelter not yet identified"),MATCH($B757&amp;$D757,'Smelter Look-up'!$J:$J,0),MATCH($B757&amp;$C757,'Smelter Look-up'!$J:$J,0)))</f>
        <v>#N/A</v>
      </c>
      <c r="X757" s="818">
        <f t="shared" si="105"/>
        <v>0</v>
      </c>
      <c r="AB757" s="819" t="str">
        <f t="shared" si="106"/>
      </c>
    </row>
    <row r="758" ht="20"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4"/>
      </c>
      <c r="T758" s="772" t="str">
        <f>IF(B758="","",IF(ISERROR(MATCH($J758,SorP!$B$1:$B$6226,0)),"",INDIRECT("'SorP'!$A$"&amp;MATCH($S758&amp;$J758,SorP!C:C,0))))</f>
      </c>
      <c r="U758" s="792"/>
      <c r="V758" s="817" t="e">
        <f>IF(C758="",NA(),IF(OR(C758="Smelter not listed",C758="Smelter not yet identified"),MATCH($B758&amp;$D758,'Smelter Look-up'!$J:$J,0),MATCH($B758&amp;$C758,'Smelter Look-up'!$J:$J,0)))</f>
        <v>#N/A</v>
      </c>
      <c r="X758" s="818">
        <f t="shared" si="105"/>
        <v>0</v>
      </c>
      <c r="AB758" s="819" t="str">
        <f t="shared" si="106"/>
      </c>
    </row>
    <row r="759" ht="20"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4"/>
      </c>
      <c r="T759" s="772" t="str">
        <f>IF(B759="","",IF(ISERROR(MATCH($J759,SorP!$B$1:$B$6226,0)),"",INDIRECT("'SorP'!$A$"&amp;MATCH($S759&amp;$J759,SorP!C:C,0))))</f>
      </c>
      <c r="U759" s="792"/>
      <c r="V759" s="817" t="e">
        <f>IF(C759="",NA(),IF(OR(C759="Smelter not listed",C759="Smelter not yet identified"),MATCH($B759&amp;$D759,'Smelter Look-up'!$J:$J,0),MATCH($B759&amp;$C759,'Smelter Look-up'!$J:$J,0)))</f>
        <v>#N/A</v>
      </c>
      <c r="X759" s="818">
        <f t="shared" si="105"/>
        <v>0</v>
      </c>
      <c r="AB759" s="819" t="str">
        <f t="shared" si="106"/>
      </c>
    </row>
    <row r="760" ht="20"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4"/>
      </c>
      <c r="T760" s="772" t="str">
        <f>IF(B760="","",IF(ISERROR(MATCH($J760,SorP!$B$1:$B$6226,0)),"",INDIRECT("'SorP'!$A$"&amp;MATCH($S760&amp;$J760,SorP!C:C,0))))</f>
      </c>
      <c r="U760" s="792"/>
      <c r="V760" s="817" t="e">
        <f>IF(C760="",NA(),IF(OR(C760="Smelter not listed",C760="Smelter not yet identified"),MATCH($B760&amp;$D760,'Smelter Look-up'!$J:$J,0),MATCH($B760&amp;$C760,'Smelter Look-up'!$J:$J,0)))</f>
        <v>#N/A</v>
      </c>
      <c r="X760" s="818">
        <f t="shared" si="105"/>
        <v>0</v>
      </c>
      <c r="AB760" s="819" t="str">
        <f t="shared" si="106"/>
      </c>
    </row>
    <row r="761" ht="20"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4"/>
      </c>
      <c r="T761" s="772" t="str">
        <f>IF(B761="","",IF(ISERROR(MATCH($J761,SorP!$B$1:$B$6226,0)),"",INDIRECT("'SorP'!$A$"&amp;MATCH($S761&amp;$J761,SorP!C:C,0))))</f>
      </c>
      <c r="U761" s="792"/>
      <c r="V761" s="817" t="e">
        <f>IF(C761="",NA(),IF(OR(C761="Smelter not listed",C761="Smelter not yet identified"),MATCH($B761&amp;$D761,'Smelter Look-up'!$J:$J,0),MATCH($B761&amp;$C761,'Smelter Look-up'!$J:$J,0)))</f>
        <v>#N/A</v>
      </c>
      <c r="X761" s="818">
        <f t="shared" si="105"/>
        <v>0</v>
      </c>
      <c r="AB761" s="819" t="str">
        <f t="shared" si="106"/>
      </c>
    </row>
    <row r="762" ht="20"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4"/>
      </c>
      <c r="T762" s="772" t="str">
        <f>IF(B762="","",IF(ISERROR(MATCH($J762,SorP!$B$1:$B$6226,0)),"",INDIRECT("'SorP'!$A$"&amp;MATCH($S762&amp;$J762,SorP!C:C,0))))</f>
      </c>
      <c r="U762" s="792"/>
      <c r="V762" s="817" t="e">
        <f>IF(C762="",NA(),IF(OR(C762="Smelter not listed",C762="Smelter not yet identified"),MATCH($B762&amp;$D762,'Smelter Look-up'!$J:$J,0),MATCH($B762&amp;$C762,'Smelter Look-up'!$J:$J,0)))</f>
        <v>#N/A</v>
      </c>
      <c r="X762" s="818">
        <f t="shared" si="105"/>
        <v>0</v>
      </c>
      <c r="AB762" s="819" t="str">
        <f t="shared" si="106"/>
      </c>
    </row>
    <row r="763" ht="20"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IF(B763="","",IF(ISERROR(MATCH($J763,SorP!$B$1:$B$6226,0)),"",INDIRECT("'SorP'!$A$"&amp;MATCH($S763&amp;$J763,SorP!C:C,0))))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0">IF(B764="","",IF(ISERROR(MATCH($E764,CL,0)),"Unknown",INDIRECT("'C'!$A$"&amp;MATCH($E764,CL,0)+1)))</f>
      </c>
      <c r="T764" s="772" t="str">
        <f>IF(B764="","",IF(ISERROR(MATCH($J764,SorP!$B$1:$B$6226,0)),"",INDIRECT("'SorP'!$A$"&amp;MATCH($S764&amp;$J764,SorP!C:C,0))))</f>
      </c>
      <c r="U764" s="792"/>
      <c r="V764" s="817" t="e">
        <f>IF(C764="",NA(),IF(OR(C764="Smelter not listed",C764="Smelter not yet identified"),MATCH($B764&amp;$D764,'Smelter Look-up'!$J:$J,0),MATCH($B764&amp;$C764,'Smelter Look-up'!$J:$J,0)))</f>
        <v>#N/A</v>
      </c>
      <c r="X764" s="818">
        <f ref="X764:X795" t="shared" si="111">IF(AND(C764="Smelter not listed",OR(LEN(D764)=0,LEN(E764)=0)),1,0)</f>
        <v>0</v>
      </c>
      <c r="AB764" s="819" t="str">
        <f ref="AB764:AB795" t="shared" si="112">B764&amp;C764</f>
      </c>
    </row>
    <row r="765" ht="20"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0"/>
      </c>
      <c r="T765" s="772" t="str">
        <f>IF(B765="","",IF(ISERROR(MATCH($J765,SorP!$B$1:$B$6226,0)),"",INDIRECT("'SorP'!$A$"&amp;MATCH($S765&amp;$J765,SorP!C:C,0))))</f>
      </c>
      <c r="U765" s="792"/>
      <c r="V765" s="817" t="e">
        <f>IF(C765="",NA(),IF(OR(C765="Smelter not listed",C765="Smelter not yet identified"),MATCH($B765&amp;$D765,'Smelter Look-up'!$J:$J,0),MATCH($B765&amp;$C765,'Smelter Look-up'!$J:$J,0)))</f>
        <v>#N/A</v>
      </c>
      <c r="X765" s="818">
        <f t="shared" si="111"/>
        <v>0</v>
      </c>
      <c r="AB765" s="819" t="str">
        <f t="shared" si="112"/>
      </c>
    </row>
    <row r="766" ht="20"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0"/>
      </c>
      <c r="T766" s="772" t="str">
        <f>IF(B766="","",IF(ISERROR(MATCH($J766,SorP!$B$1:$B$6226,0)),"",INDIRECT("'SorP'!$A$"&amp;MATCH($S766&amp;$J766,SorP!C:C,0))))</f>
      </c>
      <c r="U766" s="792"/>
      <c r="V766" s="817" t="e">
        <f>IF(C766="",NA(),IF(OR(C766="Smelter not listed",C766="Smelter not yet identified"),MATCH($B766&amp;$D766,'Smelter Look-up'!$J:$J,0),MATCH($B766&amp;$C766,'Smelter Look-up'!$J:$J,0)))</f>
        <v>#N/A</v>
      </c>
      <c r="X766" s="818">
        <f t="shared" si="111"/>
        <v>0</v>
      </c>
      <c r="AB766" s="819" t="str">
        <f t="shared" si="112"/>
      </c>
    </row>
    <row r="767" ht="20"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0"/>
      </c>
      <c r="T767" s="772" t="str">
        <f>IF(B767="","",IF(ISERROR(MATCH($J767,SorP!$B$1:$B$6226,0)),"",INDIRECT("'SorP'!$A$"&amp;MATCH($S767&amp;$J767,SorP!C:C,0))))</f>
      </c>
      <c r="U767" s="792"/>
      <c r="V767" s="817" t="e">
        <f>IF(C767="",NA(),IF(OR(C767="Smelter not listed",C767="Smelter not yet identified"),MATCH($B767&amp;$D767,'Smelter Look-up'!$J:$J,0),MATCH($B767&amp;$C767,'Smelter Look-up'!$J:$J,0)))</f>
        <v>#N/A</v>
      </c>
      <c r="X767" s="818">
        <f t="shared" si="111"/>
        <v>0</v>
      </c>
      <c r="AB767" s="819" t="str">
        <f t="shared" si="112"/>
      </c>
    </row>
    <row r="768" ht="20"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0"/>
      </c>
      <c r="T768" s="772" t="str">
        <f>IF(B768="","",IF(ISERROR(MATCH($J768,SorP!$B$1:$B$6226,0)),"",INDIRECT("'SorP'!$A$"&amp;MATCH($S768&amp;$J768,SorP!C:C,0))))</f>
      </c>
      <c r="U768" s="792"/>
      <c r="V768" s="817" t="e">
        <f>IF(C768="",NA(),IF(OR(C768="Smelter not listed",C768="Smelter not yet identified"),MATCH($B768&amp;$D768,'Smelter Look-up'!$J:$J,0),MATCH($B768&amp;$C768,'Smelter Look-up'!$J:$J,0)))</f>
        <v>#N/A</v>
      </c>
      <c r="X768" s="818">
        <f t="shared" si="111"/>
        <v>0</v>
      </c>
      <c r="AB768" s="819" t="str">
        <f t="shared" si="112"/>
      </c>
    </row>
    <row r="769" ht="20"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0"/>
      </c>
      <c r="T769" s="772" t="str">
        <f>IF(B769="","",IF(ISERROR(MATCH($J769,SorP!$B$1:$B$6226,0)),"",INDIRECT("'SorP'!$A$"&amp;MATCH($S769&amp;$J769,SorP!C:C,0))))</f>
      </c>
      <c r="U769" s="792"/>
      <c r="V769" s="817" t="e">
        <f>IF(C769="",NA(),IF(OR(C769="Smelter not listed",C769="Smelter not yet identified"),MATCH($B769&amp;$D769,'Smelter Look-up'!$J:$J,0),MATCH($B769&amp;$C769,'Smelter Look-up'!$J:$J,0)))</f>
        <v>#N/A</v>
      </c>
      <c r="X769" s="818">
        <f t="shared" si="111"/>
        <v>0</v>
      </c>
      <c r="AB769" s="819" t="str">
        <f t="shared" si="112"/>
      </c>
    </row>
    <row r="770" ht="20"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0"/>
      </c>
      <c r="T770" s="772" t="str">
        <f>IF(B770="","",IF(ISERROR(MATCH($J770,SorP!$B$1:$B$6226,0)),"",INDIRECT("'SorP'!$A$"&amp;MATCH($S770&amp;$J770,SorP!C:C,0))))</f>
      </c>
      <c r="U770" s="792"/>
      <c r="V770" s="817" t="e">
        <f>IF(C770="",NA(),IF(OR(C770="Smelter not listed",C770="Smelter not yet identified"),MATCH($B770&amp;$D770,'Smelter Look-up'!$J:$J,0),MATCH($B770&amp;$C770,'Smelter Look-up'!$J:$J,0)))</f>
        <v>#N/A</v>
      </c>
      <c r="X770" s="818">
        <f t="shared" si="111"/>
        <v>0</v>
      </c>
      <c r="AB770" s="819" t="str">
        <f t="shared" si="112"/>
      </c>
    </row>
    <row r="771" ht="20"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0"/>
      </c>
      <c r="T771" s="772" t="str">
        <f>IF(B771="","",IF(ISERROR(MATCH($J771,SorP!$B$1:$B$6226,0)),"",INDIRECT("'SorP'!$A$"&amp;MATCH($S771&amp;$J771,SorP!C:C,0))))</f>
      </c>
      <c r="U771" s="792"/>
      <c r="V771" s="817" t="e">
        <f>IF(C771="",NA(),IF(OR(C771="Smelter not listed",C771="Smelter not yet identified"),MATCH($B771&amp;$D771,'Smelter Look-up'!$J:$J,0),MATCH($B771&amp;$C771,'Smelter Look-up'!$J:$J,0)))</f>
        <v>#N/A</v>
      </c>
      <c r="X771" s="818">
        <f t="shared" si="111"/>
        <v>0</v>
      </c>
      <c r="AB771" s="819" t="str">
        <f t="shared" si="112"/>
      </c>
    </row>
    <row r="772" ht="20"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0"/>
      </c>
      <c r="T772" s="772" t="str">
        <f>IF(B772="","",IF(ISERROR(MATCH($J772,SorP!$B$1:$B$6226,0)),"",INDIRECT("'SorP'!$A$"&amp;MATCH($S772&amp;$J772,SorP!C:C,0))))</f>
      </c>
      <c r="U772" s="792"/>
      <c r="V772" s="817" t="e">
        <f>IF(C772="",NA(),IF(OR(C772="Smelter not listed",C772="Smelter not yet identified"),MATCH($B772&amp;$D772,'Smelter Look-up'!$J:$J,0),MATCH($B772&amp;$C772,'Smelter Look-up'!$J:$J,0)))</f>
        <v>#N/A</v>
      </c>
      <c r="X772" s="818">
        <f t="shared" si="111"/>
        <v>0</v>
      </c>
      <c r="AB772" s="819" t="str">
        <f t="shared" si="112"/>
      </c>
    </row>
    <row r="773" ht="20"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0"/>
      </c>
      <c r="T773" s="772" t="str">
        <f>IF(B773="","",IF(ISERROR(MATCH($J773,SorP!$B$1:$B$6226,0)),"",INDIRECT("'SorP'!$A$"&amp;MATCH($S773&amp;$J773,SorP!C:C,0))))</f>
      </c>
      <c r="U773" s="792"/>
      <c r="V773" s="817" t="e">
        <f>IF(C773="",NA(),IF(OR(C773="Smelter not listed",C773="Smelter not yet identified"),MATCH($B773&amp;$D773,'Smelter Look-up'!$J:$J,0),MATCH($B773&amp;$C773,'Smelter Look-up'!$J:$J,0)))</f>
        <v>#N/A</v>
      </c>
      <c r="X773" s="818">
        <f t="shared" si="111"/>
        <v>0</v>
      </c>
      <c r="AB773" s="819" t="str">
        <f t="shared" si="112"/>
      </c>
    </row>
    <row r="774" ht="20"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0"/>
      </c>
      <c r="T774" s="772" t="str">
        <f>IF(B774="","",IF(ISERROR(MATCH($J774,SorP!$B$1:$B$6226,0)),"",INDIRECT("'SorP'!$A$"&amp;MATCH($S774&amp;$J774,SorP!C:C,0))))</f>
      </c>
      <c r="U774" s="792"/>
      <c r="V774" s="817" t="e">
        <f>IF(C774="",NA(),IF(OR(C774="Smelter not listed",C774="Smelter not yet identified"),MATCH($B774&amp;$D774,'Smelter Look-up'!$J:$J,0),MATCH($B774&amp;$C774,'Smelter Look-up'!$J:$J,0)))</f>
        <v>#N/A</v>
      </c>
      <c r="X774" s="818">
        <f t="shared" si="111"/>
        <v>0</v>
      </c>
      <c r="AB774" s="819" t="str">
        <f t="shared" si="112"/>
      </c>
    </row>
    <row r="775" ht="20"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0"/>
      </c>
      <c r="T775" s="772" t="str">
        <f>IF(B775="","",IF(ISERROR(MATCH($J775,SorP!$B$1:$B$6226,0)),"",INDIRECT("'SorP'!$A$"&amp;MATCH($S775&amp;$J775,SorP!C:C,0))))</f>
      </c>
      <c r="U775" s="792"/>
      <c r="V775" s="817" t="e">
        <f>IF(C775="",NA(),IF(OR(C775="Smelter not listed",C775="Smelter not yet identified"),MATCH($B775&amp;$D775,'Smelter Look-up'!$J:$J,0),MATCH($B775&amp;$C775,'Smelter Look-up'!$J:$J,0)))</f>
        <v>#N/A</v>
      </c>
      <c r="X775" s="818">
        <f t="shared" si="111"/>
        <v>0</v>
      </c>
      <c r="AB775" s="819" t="str">
        <f t="shared" si="112"/>
      </c>
    </row>
    <row r="776" ht="20"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0"/>
      </c>
      <c r="T776" s="772" t="str">
        <f>IF(B776="","",IF(ISERROR(MATCH($J776,SorP!$B$1:$B$6226,0)),"",INDIRECT("'SorP'!$A$"&amp;MATCH($S776&amp;$J776,SorP!C:C,0))))</f>
      </c>
      <c r="U776" s="792"/>
      <c r="V776" s="817" t="e">
        <f>IF(C776="",NA(),IF(OR(C776="Smelter not listed",C776="Smelter not yet identified"),MATCH($B776&amp;$D776,'Smelter Look-up'!$J:$J,0),MATCH($B776&amp;$C776,'Smelter Look-up'!$J:$J,0)))</f>
        <v>#N/A</v>
      </c>
      <c r="X776" s="818">
        <f t="shared" si="111"/>
        <v>0</v>
      </c>
      <c r="AB776" s="819" t="str">
        <f t="shared" si="112"/>
      </c>
    </row>
    <row r="777" ht="20"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0"/>
      </c>
      <c r="T777" s="772" t="str">
        <f>IF(B777="","",IF(ISERROR(MATCH($J777,SorP!$B$1:$B$6226,0)),"",INDIRECT("'SorP'!$A$"&amp;MATCH($S777&amp;$J777,SorP!C:C,0))))</f>
      </c>
      <c r="U777" s="792"/>
      <c r="V777" s="817" t="e">
        <f>IF(C777="",NA(),IF(OR(C777="Smelter not listed",C777="Smelter not yet identified"),MATCH($B777&amp;$D777,'Smelter Look-up'!$J:$J,0),MATCH($B777&amp;$C777,'Smelter Look-up'!$J:$J,0)))</f>
        <v>#N/A</v>
      </c>
      <c r="X777" s="818">
        <f t="shared" si="111"/>
        <v>0</v>
      </c>
      <c r="AB777" s="819" t="str">
        <f t="shared" si="112"/>
      </c>
    </row>
    <row r="778" ht="20"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0"/>
      </c>
      <c r="T778" s="772" t="str">
        <f>IF(B778="","",IF(ISERROR(MATCH($J778,SorP!$B$1:$B$6226,0)),"",INDIRECT("'SorP'!$A$"&amp;MATCH($S778&amp;$J778,SorP!C:C,0))))</f>
      </c>
      <c r="U778" s="792"/>
      <c r="V778" s="817" t="e">
        <f>IF(C778="",NA(),IF(OR(C778="Smelter not listed",C778="Smelter not yet identified"),MATCH($B778&amp;$D778,'Smelter Look-up'!$J:$J,0),MATCH($B778&amp;$C778,'Smelter Look-up'!$J:$J,0)))</f>
        <v>#N/A</v>
      </c>
      <c r="X778" s="818">
        <f t="shared" si="111"/>
        <v>0</v>
      </c>
      <c r="AB778" s="819" t="str">
        <f t="shared" si="112"/>
      </c>
    </row>
    <row r="779" ht="20"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0"/>
      </c>
      <c r="T779" s="772" t="str">
        <f>IF(B779="","",IF(ISERROR(MATCH($J779,SorP!$B$1:$B$6226,0)),"",INDIRECT("'SorP'!$A$"&amp;MATCH($S779&amp;$J779,SorP!C:C,0))))</f>
      </c>
      <c r="U779" s="792"/>
      <c r="V779" s="817" t="e">
        <f>IF(C779="",NA(),IF(OR(C779="Smelter not listed",C779="Smelter not yet identified"),MATCH($B779&amp;$D779,'Smelter Look-up'!$J:$J,0),MATCH($B779&amp;$C779,'Smelter Look-up'!$J:$J,0)))</f>
        <v>#N/A</v>
      </c>
      <c r="X779" s="818">
        <f t="shared" si="111"/>
        <v>0</v>
      </c>
      <c r="AB779" s="819" t="str">
        <f t="shared" si="112"/>
      </c>
    </row>
    <row r="780" ht="20"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0"/>
      </c>
      <c r="T780" s="772" t="str">
        <f>IF(B780="","",IF(ISERROR(MATCH($J780,SorP!$B$1:$B$6226,0)),"",INDIRECT("'SorP'!$A$"&amp;MATCH($S780&amp;$J780,SorP!C:C,0))))</f>
      </c>
      <c r="U780" s="792"/>
      <c r="V780" s="817" t="e">
        <f>IF(C780="",NA(),IF(OR(C780="Smelter not listed",C780="Smelter not yet identified"),MATCH($B780&amp;$D780,'Smelter Look-up'!$J:$J,0),MATCH($B780&amp;$C780,'Smelter Look-up'!$J:$J,0)))</f>
        <v>#N/A</v>
      </c>
      <c r="X780" s="818">
        <f t="shared" si="111"/>
        <v>0</v>
      </c>
      <c r="AB780" s="819" t="str">
        <f t="shared" si="112"/>
      </c>
    </row>
    <row r="781" ht="20"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0"/>
      </c>
      <c r="T781" s="772" t="str">
        <f>IF(B781="","",IF(ISERROR(MATCH($J781,SorP!$B$1:$B$6226,0)),"",INDIRECT("'SorP'!$A$"&amp;MATCH($S781&amp;$J781,SorP!C:C,0))))</f>
      </c>
      <c r="U781" s="792"/>
      <c r="V781" s="817" t="e">
        <f>IF(C781="",NA(),IF(OR(C781="Smelter not listed",C781="Smelter not yet identified"),MATCH($B781&amp;$D781,'Smelter Look-up'!$J:$J,0),MATCH($B781&amp;$C781,'Smelter Look-up'!$J:$J,0)))</f>
        <v>#N/A</v>
      </c>
      <c r="X781" s="818">
        <f t="shared" si="111"/>
        <v>0</v>
      </c>
      <c r="AB781" s="819" t="str">
        <f t="shared" si="112"/>
      </c>
    </row>
    <row r="782" ht="20"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0"/>
      </c>
      <c r="T782" s="772" t="str">
        <f>IF(B782="","",IF(ISERROR(MATCH($J782,SorP!$B$1:$B$6226,0)),"",INDIRECT("'SorP'!$A$"&amp;MATCH($S782&amp;$J782,SorP!C:C,0))))</f>
      </c>
      <c r="U782" s="792"/>
      <c r="V782" s="817" t="e">
        <f>IF(C782="",NA(),IF(OR(C782="Smelter not listed",C782="Smelter not yet identified"),MATCH($B782&amp;$D782,'Smelter Look-up'!$J:$J,0),MATCH($B782&amp;$C782,'Smelter Look-up'!$J:$J,0)))</f>
        <v>#N/A</v>
      </c>
      <c r="X782" s="818">
        <f t="shared" si="111"/>
        <v>0</v>
      </c>
      <c r="AB782" s="819" t="str">
        <f t="shared" si="112"/>
      </c>
    </row>
    <row r="783" ht="20"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0"/>
      </c>
      <c r="T783" s="772" t="str">
        <f>IF(B783="","",IF(ISERROR(MATCH($J783,SorP!$B$1:$B$6226,0)),"",INDIRECT("'SorP'!$A$"&amp;MATCH($S783&amp;$J783,SorP!C:C,0))))</f>
      </c>
      <c r="U783" s="792"/>
      <c r="V783" s="817" t="e">
        <f>IF(C783="",NA(),IF(OR(C783="Smelter not listed",C783="Smelter not yet identified"),MATCH($B783&amp;$D783,'Smelter Look-up'!$J:$J,0),MATCH($B783&amp;$C783,'Smelter Look-up'!$J:$J,0)))</f>
        <v>#N/A</v>
      </c>
      <c r="X783" s="818">
        <f t="shared" si="111"/>
        <v>0</v>
      </c>
      <c r="AB783" s="819" t="str">
        <f t="shared" si="112"/>
      </c>
    </row>
    <row r="784" ht="20"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0"/>
      </c>
      <c r="T784" s="772" t="str">
        <f>IF(B784="","",IF(ISERROR(MATCH($J784,SorP!$B$1:$B$6226,0)),"",INDIRECT("'SorP'!$A$"&amp;MATCH($S784&amp;$J784,SorP!C:C,0))))</f>
      </c>
      <c r="U784" s="792"/>
      <c r="V784" s="817" t="e">
        <f>IF(C784="",NA(),IF(OR(C784="Smelter not listed",C784="Smelter not yet identified"),MATCH($B784&amp;$D784,'Smelter Look-up'!$J:$J,0),MATCH($B784&amp;$C784,'Smelter Look-up'!$J:$J,0)))</f>
        <v>#N/A</v>
      </c>
      <c r="X784" s="818">
        <f t="shared" si="111"/>
        <v>0</v>
      </c>
      <c r="AB784" s="819" t="str">
        <f t="shared" si="112"/>
      </c>
    </row>
    <row r="785" ht="20"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0"/>
      </c>
      <c r="T785" s="772" t="str">
        <f>IF(B785="","",IF(ISERROR(MATCH($J785,SorP!$B$1:$B$6226,0)),"",INDIRECT("'SorP'!$A$"&amp;MATCH($S785&amp;$J785,SorP!C:C,0))))</f>
      </c>
      <c r="U785" s="792"/>
      <c r="V785" s="817" t="e">
        <f>IF(C785="",NA(),IF(OR(C785="Smelter not listed",C785="Smelter not yet identified"),MATCH($B785&amp;$D785,'Smelter Look-up'!$J:$J,0),MATCH($B785&amp;$C785,'Smelter Look-up'!$J:$J,0)))</f>
        <v>#N/A</v>
      </c>
      <c r="X785" s="818">
        <f t="shared" si="111"/>
        <v>0</v>
      </c>
      <c r="AB785" s="819" t="str">
        <f t="shared" si="112"/>
      </c>
    </row>
    <row r="786" ht="20"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0"/>
      </c>
      <c r="T786" s="772" t="str">
        <f>IF(B786="","",IF(ISERROR(MATCH($J786,SorP!$B$1:$B$6226,0)),"",INDIRECT("'SorP'!$A$"&amp;MATCH($S786&amp;$J786,SorP!C:C,0))))</f>
      </c>
      <c r="U786" s="792"/>
      <c r="V786" s="817" t="e">
        <f>IF(C786="",NA(),IF(OR(C786="Smelter not listed",C786="Smelter not yet identified"),MATCH($B786&amp;$D786,'Smelter Look-up'!$J:$J,0),MATCH($B786&amp;$C786,'Smelter Look-up'!$J:$J,0)))</f>
        <v>#N/A</v>
      </c>
      <c r="X786" s="818">
        <f t="shared" si="111"/>
        <v>0</v>
      </c>
      <c r="AB786" s="819" t="str">
        <f t="shared" si="112"/>
      </c>
    </row>
    <row r="787" ht="20"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0"/>
      </c>
      <c r="T787" s="772" t="str">
        <f>IF(B787="","",IF(ISERROR(MATCH($J787,SorP!$B$1:$B$6226,0)),"",INDIRECT("'SorP'!$A$"&amp;MATCH($S787&amp;$J787,SorP!C:C,0))))</f>
      </c>
      <c r="U787" s="792"/>
      <c r="V787" s="817" t="e">
        <f>IF(C787="",NA(),IF(OR(C787="Smelter not listed",C787="Smelter not yet identified"),MATCH($B787&amp;$D787,'Smelter Look-up'!$J:$J,0),MATCH($B787&amp;$C787,'Smelter Look-up'!$J:$J,0)))</f>
        <v>#N/A</v>
      </c>
      <c r="X787" s="818">
        <f t="shared" si="111"/>
        <v>0</v>
      </c>
      <c r="AB787" s="819" t="str">
        <f t="shared" si="112"/>
      </c>
    </row>
    <row r="788" ht="20"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0"/>
      </c>
      <c r="T788" s="772" t="str">
        <f>IF(B788="","",IF(ISERROR(MATCH($J788,SorP!$B$1:$B$6226,0)),"",INDIRECT("'SorP'!$A$"&amp;MATCH($S788&amp;$J788,SorP!C:C,0))))</f>
      </c>
      <c r="U788" s="792"/>
      <c r="V788" s="817" t="e">
        <f>IF(C788="",NA(),IF(OR(C788="Smelter not listed",C788="Smelter not yet identified"),MATCH($B788&amp;$D788,'Smelter Look-up'!$J:$J,0),MATCH($B788&amp;$C788,'Smelter Look-up'!$J:$J,0)))</f>
        <v>#N/A</v>
      </c>
      <c r="X788" s="818">
        <f t="shared" si="111"/>
        <v>0</v>
      </c>
      <c r="AB788" s="819" t="str">
        <f t="shared" si="112"/>
      </c>
    </row>
    <row r="789" ht="20"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0"/>
      </c>
      <c r="T789" s="772" t="str">
        <f>IF(B789="","",IF(ISERROR(MATCH($J789,SorP!$B$1:$B$6226,0)),"",INDIRECT("'SorP'!$A$"&amp;MATCH($S789&amp;$J789,SorP!C:C,0))))</f>
      </c>
      <c r="U789" s="792"/>
      <c r="V789" s="817" t="e">
        <f>IF(C789="",NA(),IF(OR(C789="Smelter not listed",C789="Smelter not yet identified"),MATCH($B789&amp;$D789,'Smelter Look-up'!$J:$J,0),MATCH($B789&amp;$C789,'Smelter Look-up'!$J:$J,0)))</f>
        <v>#N/A</v>
      </c>
      <c r="X789" s="818">
        <f t="shared" si="111"/>
        <v>0</v>
      </c>
      <c r="AB789" s="819" t="str">
        <f t="shared" si="112"/>
      </c>
    </row>
    <row r="790" ht="20"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0"/>
      </c>
      <c r="T790" s="772" t="str">
        <f>IF(B790="","",IF(ISERROR(MATCH($J790,SorP!$B$1:$B$6226,0)),"",INDIRECT("'SorP'!$A$"&amp;MATCH($S790&amp;$J790,SorP!C:C,0))))</f>
      </c>
      <c r="U790" s="792"/>
      <c r="V790" s="817" t="e">
        <f>IF(C790="",NA(),IF(OR(C790="Smelter not listed",C790="Smelter not yet identified"),MATCH($B790&amp;$D790,'Smelter Look-up'!$J:$J,0),MATCH($B790&amp;$C790,'Smelter Look-up'!$J:$J,0)))</f>
        <v>#N/A</v>
      </c>
      <c r="X790" s="818">
        <f t="shared" si="111"/>
        <v>0</v>
      </c>
      <c r="AB790" s="819" t="str">
        <f t="shared" si="112"/>
      </c>
    </row>
    <row r="791" ht="20"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0"/>
      </c>
      <c r="T791" s="772" t="str">
        <f>IF(B791="","",IF(ISERROR(MATCH($J791,SorP!$B$1:$B$6226,0)),"",INDIRECT("'SorP'!$A$"&amp;MATCH($S791&amp;$J791,SorP!C:C,0))))</f>
      </c>
      <c r="U791" s="792"/>
      <c r="V791" s="817" t="e">
        <f>IF(C791="",NA(),IF(OR(C791="Smelter not listed",C791="Smelter not yet identified"),MATCH($B791&amp;$D791,'Smelter Look-up'!$J:$J,0),MATCH($B791&amp;$C791,'Smelter Look-up'!$J:$J,0)))</f>
        <v>#N/A</v>
      </c>
      <c r="X791" s="818">
        <f t="shared" si="111"/>
        <v>0</v>
      </c>
      <c r="AB791" s="819" t="str">
        <f t="shared" si="112"/>
      </c>
    </row>
    <row r="792" ht="20"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0"/>
      </c>
      <c r="T792" s="772" t="str">
        <f>IF(B792="","",IF(ISERROR(MATCH($J792,SorP!$B$1:$B$6226,0)),"",INDIRECT("'SorP'!$A$"&amp;MATCH($S792&amp;$J792,SorP!C:C,0))))</f>
      </c>
      <c r="U792" s="792"/>
      <c r="V792" s="817" t="e">
        <f>IF(C792="",NA(),IF(OR(C792="Smelter not listed",C792="Smelter not yet identified"),MATCH($B792&amp;$D792,'Smelter Look-up'!$J:$J,0),MATCH($B792&amp;$C792,'Smelter Look-up'!$J:$J,0)))</f>
        <v>#N/A</v>
      </c>
      <c r="X792" s="818">
        <f t="shared" si="111"/>
        <v>0</v>
      </c>
      <c r="AB792" s="819" t="str">
        <f t="shared" si="112"/>
      </c>
    </row>
    <row r="793" ht="20"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0"/>
      </c>
      <c r="T793" s="772" t="str">
        <f>IF(B793="","",IF(ISERROR(MATCH($J793,SorP!$B$1:$B$6226,0)),"",INDIRECT("'SorP'!$A$"&amp;MATCH($S793&amp;$J793,SorP!C:C,0))))</f>
      </c>
      <c r="U793" s="792"/>
      <c r="V793" s="817" t="e">
        <f>IF(C793="",NA(),IF(OR(C793="Smelter not listed",C793="Smelter not yet identified"),MATCH($B793&amp;$D793,'Smelter Look-up'!$J:$J,0),MATCH($B793&amp;$C793,'Smelter Look-up'!$J:$J,0)))</f>
        <v>#N/A</v>
      </c>
      <c r="X793" s="818">
        <f t="shared" si="111"/>
        <v>0</v>
      </c>
      <c r="AB793" s="819" t="str">
        <f t="shared" si="112"/>
      </c>
    </row>
    <row r="794" ht="20"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0"/>
      </c>
      <c r="T794" s="772" t="str">
        <f>IF(B794="","",IF(ISERROR(MATCH($J794,SorP!$B$1:$B$6226,0)),"",INDIRECT("'SorP'!$A$"&amp;MATCH($S794&amp;$J794,SorP!C:C,0))))</f>
      </c>
      <c r="U794" s="792"/>
      <c r="V794" s="817" t="e">
        <f>IF(C794="",NA(),IF(OR(C794="Smelter not listed",C794="Smelter not yet identified"),MATCH($B794&amp;$D794,'Smelter Look-up'!$J:$J,0),MATCH($B794&amp;$C794,'Smelter Look-up'!$J:$J,0)))</f>
        <v>#N/A</v>
      </c>
      <c r="X794" s="818">
        <f t="shared" si="111"/>
        <v>0</v>
      </c>
      <c r="AB794" s="819" t="str">
        <f t="shared" si="112"/>
      </c>
    </row>
    <row r="795" ht="20"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0"/>
      </c>
      <c r="T795" s="772" t="str">
        <f>IF(B795="","",IF(ISERROR(MATCH($J795,SorP!$B$1:$B$6226,0)),"",INDIRECT("'SorP'!$A$"&amp;MATCH($S795&amp;$J795,SorP!C:C,0))))</f>
      </c>
      <c r="U795" s="792"/>
      <c r="V795" s="817" t="e">
        <f>IF(C795="",NA(),IF(OR(C795="Smelter not listed",C795="Smelter not yet identified"),MATCH($B795&amp;$D795,'Smelter Look-up'!$J:$J,0),MATCH($B795&amp;$C795,'Smelter Look-up'!$J:$J,0)))</f>
        <v>#N/A</v>
      </c>
      <c r="X795" s="818">
        <f t="shared" si="111"/>
        <v>0</v>
      </c>
      <c r="AB795" s="819" t="str">
        <f t="shared" si="112"/>
      </c>
    </row>
    <row r="796" ht="20"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3">IF(B796="","",IF(ISERROR(MATCH($E796,CL,0)),"Unknown",INDIRECT("'C'!$A$"&amp;MATCH($E796,CL,0)+1)))</f>
      </c>
      <c r="T796" s="772" t="str">
        <f>IF(B796="","",IF(ISERROR(MATCH($J796,SorP!$B$1:$B$6226,0)),"",INDIRECT("'SorP'!$A$"&amp;MATCH($S796&amp;$J796,SorP!C:C,0))))</f>
      </c>
      <c r="U796" s="792"/>
      <c r="V796" s="817" t="e">
        <f>IF(C796="",NA(),IF(OR(C796="Smelter not listed",C796="Smelter not yet identified"),MATCH($B796&amp;$D796,'Smelter Look-up'!$J:$J,0),MATCH($B796&amp;$C796,'Smelter Look-up'!$J:$J,0)))</f>
        <v>#N/A</v>
      </c>
      <c r="X796" s="818">
        <f ref="X796:X826" t="shared" si="114">IF(AND(C796="Smelter not listed",OR(LEN(D796)=0,LEN(E796)=0)),1,0)</f>
        <v>0</v>
      </c>
      <c r="AB796" s="819" t="str">
        <f ref="AB796:AB826" t="shared" si="115">B796&amp;C796</f>
      </c>
    </row>
    <row r="797" ht="20"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3"/>
      </c>
      <c r="T797" s="772" t="str">
        <f>IF(B797="","",IF(ISERROR(MATCH($J797,SorP!$B$1:$B$6226,0)),"",INDIRECT("'SorP'!$A$"&amp;MATCH($S797&amp;$J797,SorP!C:C,0))))</f>
      </c>
      <c r="U797" s="792"/>
      <c r="V797" s="817" t="e">
        <f>IF(C797="",NA(),IF(OR(C797="Smelter not listed",C797="Smelter not yet identified"),MATCH($B797&amp;$D797,'Smelter Look-up'!$J:$J,0),MATCH($B797&amp;$C797,'Smelter Look-up'!$J:$J,0)))</f>
        <v>#N/A</v>
      </c>
      <c r="X797" s="818">
        <f t="shared" si="114"/>
        <v>0</v>
      </c>
      <c r="AB797" s="819" t="str">
        <f t="shared" si="115"/>
      </c>
    </row>
    <row r="798" ht="20"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3"/>
      </c>
      <c r="T798" s="772" t="str">
        <f>IF(B798="","",IF(ISERROR(MATCH($J798,SorP!$B$1:$B$6226,0)),"",INDIRECT("'SorP'!$A$"&amp;MATCH($S798&amp;$J798,SorP!C:C,0))))</f>
      </c>
      <c r="U798" s="792"/>
      <c r="V798" s="817" t="e">
        <f>IF(C798="",NA(),IF(OR(C798="Smelter not listed",C798="Smelter not yet identified"),MATCH($B798&amp;$D798,'Smelter Look-up'!$J:$J,0),MATCH($B798&amp;$C798,'Smelter Look-up'!$J:$J,0)))</f>
        <v>#N/A</v>
      </c>
      <c r="X798" s="818">
        <f t="shared" si="114"/>
        <v>0</v>
      </c>
      <c r="AB798" s="819" t="str">
        <f t="shared" si="115"/>
      </c>
    </row>
    <row r="799" ht="20"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3"/>
      </c>
      <c r="T799" s="772" t="str">
        <f>IF(B799="","",IF(ISERROR(MATCH($J799,SorP!$B$1:$B$6226,0)),"",INDIRECT("'SorP'!$A$"&amp;MATCH($S799&amp;$J799,SorP!C:C,0))))</f>
      </c>
      <c r="U799" s="792"/>
      <c r="V799" s="817" t="e">
        <f>IF(C799="",NA(),IF(OR(C799="Smelter not listed",C799="Smelter not yet identified"),MATCH($B799&amp;$D799,'Smelter Look-up'!$J:$J,0),MATCH($B799&amp;$C799,'Smelter Look-up'!$J:$J,0)))</f>
        <v>#N/A</v>
      </c>
      <c r="X799" s="818">
        <f t="shared" si="114"/>
        <v>0</v>
      </c>
      <c r="AB799" s="819" t="str">
        <f t="shared" si="115"/>
      </c>
    </row>
    <row r="800" ht="20"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3"/>
      </c>
      <c r="T800" s="772" t="str">
        <f>IF(B800="","",IF(ISERROR(MATCH($J800,SorP!$B$1:$B$6226,0)),"",INDIRECT("'SorP'!$A$"&amp;MATCH($S800&amp;$J800,SorP!C:C,0))))</f>
      </c>
      <c r="U800" s="792"/>
      <c r="V800" s="817" t="e">
        <f>IF(C800="",NA(),IF(OR(C800="Smelter not listed",C800="Smelter not yet identified"),MATCH($B800&amp;$D800,'Smelter Look-up'!$J:$J,0),MATCH($B800&amp;$C800,'Smelter Look-up'!$J:$J,0)))</f>
        <v>#N/A</v>
      </c>
      <c r="X800" s="818">
        <f t="shared" si="114"/>
        <v>0</v>
      </c>
      <c r="AB800" s="819" t="str">
        <f t="shared" si="115"/>
      </c>
    </row>
    <row r="801" ht="20"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3"/>
      </c>
      <c r="T801" s="772" t="str">
        <f>IF(B801="","",IF(ISERROR(MATCH($J801,SorP!$B$1:$B$6226,0)),"",INDIRECT("'SorP'!$A$"&amp;MATCH($S801&amp;$J801,SorP!C:C,0))))</f>
      </c>
      <c r="U801" s="792"/>
      <c r="V801" s="817" t="e">
        <f>IF(C801="",NA(),IF(OR(C801="Smelter not listed",C801="Smelter not yet identified"),MATCH($B801&amp;$D801,'Smelter Look-up'!$J:$J,0),MATCH($B801&amp;$C801,'Smelter Look-up'!$J:$J,0)))</f>
        <v>#N/A</v>
      </c>
      <c r="X801" s="818">
        <f t="shared" si="114"/>
        <v>0</v>
      </c>
      <c r="AB801" s="819" t="str">
        <f t="shared" si="115"/>
      </c>
    </row>
    <row r="802" ht="20"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3"/>
      </c>
      <c r="T802" s="772" t="str">
        <f>IF(B802="","",IF(ISERROR(MATCH($J802,SorP!$B$1:$B$6226,0)),"",INDIRECT("'SorP'!$A$"&amp;MATCH($S802&amp;$J802,SorP!C:C,0))))</f>
      </c>
      <c r="U802" s="792"/>
      <c r="V802" s="817" t="e">
        <f>IF(C802="",NA(),IF(OR(C802="Smelter not listed",C802="Smelter not yet identified"),MATCH($B802&amp;$D802,'Smelter Look-up'!$J:$J,0),MATCH($B802&amp;$C802,'Smelter Look-up'!$J:$J,0)))</f>
        <v>#N/A</v>
      </c>
      <c r="X802" s="818">
        <f t="shared" si="114"/>
        <v>0</v>
      </c>
      <c r="AB802" s="819" t="str">
        <f t="shared" si="115"/>
      </c>
    </row>
    <row r="803" ht="20"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3"/>
      </c>
      <c r="T803" s="772" t="str">
        <f>IF(B803="","",IF(ISERROR(MATCH($J803,SorP!$B$1:$B$6226,0)),"",INDIRECT("'SorP'!$A$"&amp;MATCH($S803&amp;$J803,SorP!C:C,0))))</f>
      </c>
      <c r="U803" s="792"/>
      <c r="V803" s="817" t="e">
        <f>IF(C803="",NA(),IF(OR(C803="Smelter not listed",C803="Smelter not yet identified"),MATCH($B803&amp;$D803,'Smelter Look-up'!$J:$J,0),MATCH($B803&amp;$C803,'Smelter Look-up'!$J:$J,0)))</f>
        <v>#N/A</v>
      </c>
      <c r="X803" s="818">
        <f t="shared" si="114"/>
        <v>0</v>
      </c>
      <c r="AB803" s="819" t="str">
        <f t="shared" si="115"/>
      </c>
    </row>
    <row r="804" ht="20"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3"/>
      </c>
      <c r="T804" s="772" t="str">
        <f>IF(B804="","",IF(ISERROR(MATCH($J804,SorP!$B$1:$B$6226,0)),"",INDIRECT("'SorP'!$A$"&amp;MATCH($S804&amp;$J804,SorP!C:C,0))))</f>
      </c>
      <c r="U804" s="792"/>
      <c r="V804" s="817" t="e">
        <f>IF(C804="",NA(),IF(OR(C804="Smelter not listed",C804="Smelter not yet identified"),MATCH($B804&amp;$D804,'Smelter Look-up'!$J:$J,0),MATCH($B804&amp;$C804,'Smelter Look-up'!$J:$J,0)))</f>
        <v>#N/A</v>
      </c>
      <c r="X804" s="818">
        <f t="shared" si="114"/>
        <v>0</v>
      </c>
      <c r="AB804" s="819" t="str">
        <f t="shared" si="115"/>
      </c>
    </row>
    <row r="805" ht="20"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3"/>
      </c>
      <c r="T805" s="772" t="str">
        <f>IF(B805="","",IF(ISERROR(MATCH($J805,SorP!$B$1:$B$6226,0)),"",INDIRECT("'SorP'!$A$"&amp;MATCH($S805&amp;$J805,SorP!C:C,0))))</f>
      </c>
      <c r="U805" s="792"/>
      <c r="V805" s="817" t="e">
        <f>IF(C805="",NA(),IF(OR(C805="Smelter not listed",C805="Smelter not yet identified"),MATCH($B805&amp;$D805,'Smelter Look-up'!$J:$J,0),MATCH($B805&amp;$C805,'Smelter Look-up'!$J:$J,0)))</f>
        <v>#N/A</v>
      </c>
      <c r="X805" s="818">
        <f t="shared" si="114"/>
        <v>0</v>
      </c>
      <c r="AB805" s="819" t="str">
        <f t="shared" si="115"/>
      </c>
    </row>
    <row r="806" ht="20"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3"/>
      </c>
      <c r="T806" s="772" t="str">
        <f>IF(B806="","",IF(ISERROR(MATCH($J806,SorP!$B$1:$B$6226,0)),"",INDIRECT("'SorP'!$A$"&amp;MATCH($S806&amp;$J806,SorP!C:C,0))))</f>
      </c>
      <c r="U806" s="792"/>
      <c r="V806" s="817" t="e">
        <f>IF(C806="",NA(),IF(OR(C806="Smelter not listed",C806="Smelter not yet identified"),MATCH($B806&amp;$D806,'Smelter Look-up'!$J:$J,0),MATCH($B806&amp;$C806,'Smelter Look-up'!$J:$J,0)))</f>
        <v>#N/A</v>
      </c>
      <c r="X806" s="818">
        <f t="shared" si="114"/>
        <v>0</v>
      </c>
      <c r="AB806" s="819" t="str">
        <f t="shared" si="115"/>
      </c>
    </row>
    <row r="807" ht="20"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3"/>
      </c>
      <c r="T807" s="772" t="str">
        <f>IF(B807="","",IF(ISERROR(MATCH($J807,SorP!$B$1:$B$6226,0)),"",INDIRECT("'SorP'!$A$"&amp;MATCH($S807&amp;$J807,SorP!C:C,0))))</f>
      </c>
      <c r="U807" s="792"/>
      <c r="V807" s="817" t="e">
        <f>IF(C807="",NA(),IF(OR(C807="Smelter not listed",C807="Smelter not yet identified"),MATCH($B807&amp;$D807,'Smelter Look-up'!$J:$J,0),MATCH($B807&amp;$C807,'Smelter Look-up'!$J:$J,0)))</f>
        <v>#N/A</v>
      </c>
      <c r="X807" s="818">
        <f t="shared" si="114"/>
        <v>0</v>
      </c>
      <c r="AB807" s="819" t="str">
        <f t="shared" si="115"/>
      </c>
    </row>
    <row r="808" ht="20"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3"/>
      </c>
      <c r="T808" s="772" t="str">
        <f>IF(B808="","",IF(ISERROR(MATCH($J808,SorP!$B$1:$B$6226,0)),"",INDIRECT("'SorP'!$A$"&amp;MATCH($S808&amp;$J808,SorP!C:C,0))))</f>
      </c>
      <c r="U808" s="792"/>
      <c r="V808" s="817" t="e">
        <f>IF(C808="",NA(),IF(OR(C808="Smelter not listed",C808="Smelter not yet identified"),MATCH($B808&amp;$D808,'Smelter Look-up'!$J:$J,0),MATCH($B808&amp;$C808,'Smelter Look-up'!$J:$J,0)))</f>
        <v>#N/A</v>
      </c>
      <c r="X808" s="818">
        <f t="shared" si="114"/>
        <v>0</v>
      </c>
      <c r="AB808" s="819" t="str">
        <f t="shared" si="115"/>
      </c>
    </row>
    <row r="809" ht="20"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3"/>
      </c>
      <c r="T809" s="772" t="str">
        <f>IF(B809="","",IF(ISERROR(MATCH($J809,SorP!$B$1:$B$6226,0)),"",INDIRECT("'SorP'!$A$"&amp;MATCH($S809&amp;$J809,SorP!C:C,0))))</f>
      </c>
      <c r="U809" s="792"/>
      <c r="V809" s="817" t="e">
        <f>IF(C809="",NA(),IF(OR(C809="Smelter not listed",C809="Smelter not yet identified"),MATCH($B809&amp;$D809,'Smelter Look-up'!$J:$J,0),MATCH($B809&amp;$C809,'Smelter Look-up'!$J:$J,0)))</f>
        <v>#N/A</v>
      </c>
      <c r="X809" s="818">
        <f t="shared" si="114"/>
        <v>0</v>
      </c>
      <c r="AB809" s="819" t="str">
        <f t="shared" si="115"/>
      </c>
    </row>
    <row r="810" ht="20"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3"/>
      </c>
      <c r="T810" s="772" t="str">
        <f>IF(B810="","",IF(ISERROR(MATCH($J810,SorP!$B$1:$B$6226,0)),"",INDIRECT("'SorP'!$A$"&amp;MATCH($S810&amp;$J810,SorP!C:C,0))))</f>
      </c>
      <c r="U810" s="792"/>
      <c r="V810" s="817" t="e">
        <f>IF(C810="",NA(),IF(OR(C810="Smelter not listed",C810="Smelter not yet identified"),MATCH($B810&amp;$D810,'Smelter Look-up'!$J:$J,0),MATCH($B810&amp;$C810,'Smelter Look-up'!$J:$J,0)))</f>
        <v>#N/A</v>
      </c>
      <c r="X810" s="818">
        <f t="shared" si="114"/>
        <v>0</v>
      </c>
      <c r="AB810" s="819" t="str">
        <f t="shared" si="115"/>
      </c>
    </row>
    <row r="811" ht="20"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3"/>
      </c>
      <c r="T811" s="772" t="str">
        <f>IF(B811="","",IF(ISERROR(MATCH($J811,SorP!$B$1:$B$6226,0)),"",INDIRECT("'SorP'!$A$"&amp;MATCH($S811&amp;$J811,SorP!C:C,0))))</f>
      </c>
      <c r="U811" s="792"/>
      <c r="V811" s="817" t="e">
        <f>IF(C811="",NA(),IF(OR(C811="Smelter not listed",C811="Smelter not yet identified"),MATCH($B811&amp;$D811,'Smelter Look-up'!$J:$J,0),MATCH($B811&amp;$C811,'Smelter Look-up'!$J:$J,0)))</f>
        <v>#N/A</v>
      </c>
      <c r="X811" s="818">
        <f t="shared" si="114"/>
        <v>0</v>
      </c>
      <c r="AB811" s="819" t="str">
        <f t="shared" si="115"/>
      </c>
    </row>
    <row r="812" ht="20"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3"/>
      </c>
      <c r="T812" s="772" t="str">
        <f>IF(B812="","",IF(ISERROR(MATCH($J812,SorP!$B$1:$B$6226,0)),"",INDIRECT("'SorP'!$A$"&amp;MATCH($S812&amp;$J812,SorP!C:C,0))))</f>
      </c>
      <c r="U812" s="792"/>
      <c r="V812" s="817" t="e">
        <f>IF(C812="",NA(),IF(OR(C812="Smelter not listed",C812="Smelter not yet identified"),MATCH($B812&amp;$D812,'Smelter Look-up'!$J:$J,0),MATCH($B812&amp;$C812,'Smelter Look-up'!$J:$J,0)))</f>
        <v>#N/A</v>
      </c>
      <c r="X812" s="818">
        <f t="shared" si="114"/>
        <v>0</v>
      </c>
      <c r="AB812" s="819" t="str">
        <f t="shared" si="115"/>
      </c>
    </row>
    <row r="813" ht="20"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3"/>
      </c>
      <c r="T813" s="772" t="str">
        <f>IF(B813="","",IF(ISERROR(MATCH($J813,SorP!$B$1:$B$6226,0)),"",INDIRECT("'SorP'!$A$"&amp;MATCH($S813&amp;$J813,SorP!C:C,0))))</f>
      </c>
      <c r="U813" s="792"/>
      <c r="V813" s="817" t="e">
        <f>IF(C813="",NA(),IF(OR(C813="Smelter not listed",C813="Smelter not yet identified"),MATCH($B813&amp;$D813,'Smelter Look-up'!$J:$J,0),MATCH($B813&amp;$C813,'Smelter Look-up'!$J:$J,0)))</f>
        <v>#N/A</v>
      </c>
      <c r="X813" s="818">
        <f t="shared" si="114"/>
        <v>0</v>
      </c>
      <c r="AB813" s="819" t="str">
        <f t="shared" si="115"/>
      </c>
    </row>
    <row r="814" ht="20"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3"/>
      </c>
      <c r="T814" s="772" t="str">
        <f>IF(B814="","",IF(ISERROR(MATCH($J814,SorP!$B$1:$B$6226,0)),"",INDIRECT("'SorP'!$A$"&amp;MATCH($S814&amp;$J814,SorP!C:C,0))))</f>
      </c>
      <c r="U814" s="792"/>
      <c r="V814" s="817" t="e">
        <f>IF(C814="",NA(),IF(OR(C814="Smelter not listed",C814="Smelter not yet identified"),MATCH($B814&amp;$D814,'Smelter Look-up'!$J:$J,0),MATCH($B814&amp;$C814,'Smelter Look-up'!$J:$J,0)))</f>
        <v>#N/A</v>
      </c>
      <c r="X814" s="818">
        <f t="shared" si="114"/>
        <v>0</v>
      </c>
      <c r="AB814" s="819" t="str">
        <f t="shared" si="115"/>
      </c>
    </row>
    <row r="815" ht="20"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3"/>
      </c>
      <c r="T815" s="772" t="str">
        <f>IF(B815="","",IF(ISERROR(MATCH($J815,SorP!$B$1:$B$6226,0)),"",INDIRECT("'SorP'!$A$"&amp;MATCH($S815&amp;$J815,SorP!C:C,0))))</f>
      </c>
      <c r="U815" s="792"/>
      <c r="V815" s="817" t="e">
        <f>IF(C815="",NA(),IF(OR(C815="Smelter not listed",C815="Smelter not yet identified"),MATCH($B815&amp;$D815,'Smelter Look-up'!$J:$J,0),MATCH($B815&amp;$C815,'Smelter Look-up'!$J:$J,0)))</f>
        <v>#N/A</v>
      </c>
      <c r="X815" s="818">
        <f t="shared" si="114"/>
        <v>0</v>
      </c>
      <c r="AB815" s="819" t="str">
        <f t="shared" si="115"/>
      </c>
    </row>
    <row r="816" ht="20"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3"/>
      </c>
      <c r="T816" s="772" t="str">
        <f>IF(B816="","",IF(ISERROR(MATCH($J816,SorP!$B$1:$B$6226,0)),"",INDIRECT("'SorP'!$A$"&amp;MATCH($S816&amp;$J816,SorP!C:C,0))))</f>
      </c>
      <c r="U816" s="792"/>
      <c r="V816" s="817" t="e">
        <f>IF(C816="",NA(),IF(OR(C816="Smelter not listed",C816="Smelter not yet identified"),MATCH($B816&amp;$D816,'Smelter Look-up'!$J:$J,0),MATCH($B816&amp;$C816,'Smelter Look-up'!$J:$J,0)))</f>
        <v>#N/A</v>
      </c>
      <c r="X816" s="818">
        <f t="shared" si="114"/>
        <v>0</v>
      </c>
      <c r="AB816" s="819" t="str">
        <f t="shared" si="115"/>
      </c>
    </row>
    <row r="817" ht="20"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3"/>
      </c>
      <c r="T817" s="772" t="str">
        <f>IF(B817="","",IF(ISERROR(MATCH($J817,SorP!$B$1:$B$6226,0)),"",INDIRECT("'SorP'!$A$"&amp;MATCH($S817&amp;$J817,SorP!C:C,0))))</f>
      </c>
      <c r="U817" s="792"/>
      <c r="V817" s="817" t="e">
        <f>IF(C817="",NA(),IF(OR(C817="Smelter not listed",C817="Smelter not yet identified"),MATCH($B817&amp;$D817,'Smelter Look-up'!$J:$J,0),MATCH($B817&amp;$C817,'Smelter Look-up'!$J:$J,0)))</f>
        <v>#N/A</v>
      </c>
      <c r="X817" s="818">
        <f t="shared" si="114"/>
        <v>0</v>
      </c>
      <c r="AB817" s="819" t="str">
        <f t="shared" si="115"/>
      </c>
    </row>
    <row r="818" ht="20"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3"/>
      </c>
      <c r="T818" s="772" t="str">
        <f>IF(B818="","",IF(ISERROR(MATCH($J818,SorP!$B$1:$B$6226,0)),"",INDIRECT("'SorP'!$A$"&amp;MATCH($S818&amp;$J818,SorP!C:C,0))))</f>
      </c>
      <c r="U818" s="792"/>
      <c r="V818" s="817" t="e">
        <f>IF(C818="",NA(),IF(OR(C818="Smelter not listed",C818="Smelter not yet identified"),MATCH($B818&amp;$D818,'Smelter Look-up'!$J:$J,0),MATCH($B818&amp;$C818,'Smelter Look-up'!$J:$J,0)))</f>
        <v>#N/A</v>
      </c>
      <c r="X818" s="818">
        <f t="shared" si="114"/>
        <v>0</v>
      </c>
      <c r="AB818" s="819" t="str">
        <f t="shared" si="115"/>
      </c>
    </row>
    <row r="819" ht="20"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3"/>
      </c>
      <c r="T819" s="772" t="str">
        <f>IF(B819="","",IF(ISERROR(MATCH($J819,SorP!$B$1:$B$6226,0)),"",INDIRECT("'SorP'!$A$"&amp;MATCH($S819&amp;$J819,SorP!C:C,0))))</f>
      </c>
      <c r="U819" s="792"/>
      <c r="V819" s="817" t="e">
        <f>IF(C819="",NA(),IF(OR(C819="Smelter not listed",C819="Smelter not yet identified"),MATCH($B819&amp;$D819,'Smelter Look-up'!$J:$J,0),MATCH($B819&amp;$C819,'Smelter Look-up'!$J:$J,0)))</f>
        <v>#N/A</v>
      </c>
      <c r="X819" s="818">
        <f t="shared" si="114"/>
        <v>0</v>
      </c>
      <c r="AB819" s="819" t="str">
        <f t="shared" si="115"/>
      </c>
    </row>
    <row r="820" ht="20"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3"/>
      </c>
      <c r="T820" s="772" t="str">
        <f>IF(B820="","",IF(ISERROR(MATCH($J820,SorP!$B$1:$B$6226,0)),"",INDIRECT("'SorP'!$A$"&amp;MATCH($S820&amp;$J820,SorP!C:C,0))))</f>
      </c>
      <c r="U820" s="792"/>
      <c r="V820" s="817" t="e">
        <f>IF(C820="",NA(),IF(OR(C820="Smelter not listed",C820="Smelter not yet identified"),MATCH($B820&amp;$D820,'Smelter Look-up'!$J:$J,0),MATCH($B820&amp;$C820,'Smelter Look-up'!$J:$J,0)))</f>
        <v>#N/A</v>
      </c>
      <c r="X820" s="818">
        <f t="shared" si="114"/>
        <v>0</v>
      </c>
      <c r="AB820" s="819" t="str">
        <f t="shared" si="115"/>
      </c>
    </row>
    <row r="821" ht="20"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3"/>
      </c>
      <c r="T821" s="772" t="str">
        <f>IF(B821="","",IF(ISERROR(MATCH($J821,SorP!$B$1:$B$6226,0)),"",INDIRECT("'SorP'!$A$"&amp;MATCH($S821&amp;$J821,SorP!C:C,0))))</f>
      </c>
      <c r="U821" s="792"/>
      <c r="V821" s="817" t="e">
        <f>IF(C821="",NA(),IF(OR(C821="Smelter not listed",C821="Smelter not yet identified"),MATCH($B821&amp;$D821,'Smelter Look-up'!$J:$J,0),MATCH($B821&amp;$C821,'Smelter Look-up'!$J:$J,0)))</f>
        <v>#N/A</v>
      </c>
      <c r="X821" s="818">
        <f t="shared" si="114"/>
        <v>0</v>
      </c>
      <c r="AB821" s="819" t="str">
        <f t="shared" si="115"/>
      </c>
    </row>
    <row r="822" ht="20"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3"/>
      </c>
      <c r="T822" s="772" t="str">
        <f>IF(B822="","",IF(ISERROR(MATCH($J822,SorP!$B$1:$B$6226,0)),"",INDIRECT("'SorP'!$A$"&amp;MATCH($S822&amp;$J822,SorP!C:C,0))))</f>
      </c>
      <c r="U822" s="792"/>
      <c r="V822" s="817" t="e">
        <f>IF(C822="",NA(),IF(OR(C822="Smelter not listed",C822="Smelter not yet identified"),MATCH($B822&amp;$D822,'Smelter Look-up'!$J:$J,0),MATCH($B822&amp;$C822,'Smelter Look-up'!$J:$J,0)))</f>
        <v>#N/A</v>
      </c>
      <c r="X822" s="818">
        <f t="shared" si="114"/>
        <v>0</v>
      </c>
      <c r="AB822" s="819" t="str">
        <f t="shared" si="115"/>
      </c>
    </row>
    <row r="823" ht="20"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3"/>
      </c>
      <c r="T823" s="772" t="str">
        <f>IF(B823="","",IF(ISERROR(MATCH($J823,SorP!$B$1:$B$6226,0)),"",INDIRECT("'SorP'!$A$"&amp;MATCH($S823&amp;$J823,SorP!C:C,0))))</f>
      </c>
      <c r="U823" s="792"/>
      <c r="V823" s="817" t="e">
        <f>IF(C823="",NA(),IF(OR(C823="Smelter not listed",C823="Smelter not yet identified"),MATCH($B823&amp;$D823,'Smelter Look-up'!$J:$J,0),MATCH($B823&amp;$C823,'Smelter Look-up'!$J:$J,0)))</f>
        <v>#N/A</v>
      </c>
      <c r="X823" s="818">
        <f t="shared" si="114"/>
        <v>0</v>
      </c>
      <c r="AB823" s="819" t="str">
        <f t="shared" si="115"/>
      </c>
    </row>
    <row r="824" ht="20"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3"/>
      </c>
      <c r="T824" s="772" t="str">
        <f>IF(B824="","",IF(ISERROR(MATCH($J824,SorP!$B$1:$B$6226,0)),"",INDIRECT("'SorP'!$A$"&amp;MATCH($S824&amp;$J824,SorP!C:C,0))))</f>
      </c>
      <c r="U824" s="792"/>
      <c r="V824" s="817" t="e">
        <f>IF(C824="",NA(),IF(OR(C824="Smelter not listed",C824="Smelter not yet identified"),MATCH($B824&amp;$D824,'Smelter Look-up'!$J:$J,0),MATCH($B824&amp;$C824,'Smelter Look-up'!$J:$J,0)))</f>
        <v>#N/A</v>
      </c>
      <c r="X824" s="818">
        <f t="shared" si="114"/>
        <v>0</v>
      </c>
      <c r="AB824" s="819" t="str">
        <f t="shared" si="115"/>
      </c>
    </row>
    <row r="825" ht="20"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3"/>
      </c>
      <c r="T825" s="772" t="str">
        <f>IF(B825="","",IF(ISERROR(MATCH($J825,SorP!$B$1:$B$6226,0)),"",INDIRECT("'SorP'!$A$"&amp;MATCH($S825&amp;$J825,SorP!C:C,0))))</f>
      </c>
      <c r="U825" s="792"/>
      <c r="V825" s="817" t="e">
        <f>IF(C825="",NA(),IF(OR(C825="Smelter not listed",C825="Smelter not yet identified"),MATCH($B825&amp;$D825,'Smelter Look-up'!$J:$J,0),MATCH($B825&amp;$C825,'Smelter Look-up'!$J:$J,0)))</f>
        <v>#N/A</v>
      </c>
      <c r="X825" s="818">
        <f t="shared" si="114"/>
        <v>0</v>
      </c>
      <c r="AB825" s="819" t="str">
        <f t="shared" si="115"/>
      </c>
    </row>
    <row r="826" ht="20"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3"/>
      </c>
      <c r="T826" s="772" t="str">
        <f>IF(B826="","",IF(ISERROR(MATCH($J826,SorP!$B$1:$B$6226,0)),"",INDIRECT("'SorP'!$A$"&amp;MATCH($S826&amp;$J826,SorP!C:C,0))))</f>
      </c>
      <c r="U826" s="792"/>
      <c r="V826" s="817" t="e">
        <f>IF(C826="",NA(),IF(OR(C826="Smelter not listed",C826="Smelter not yet identified"),MATCH($B826&amp;$D826,'Smelter Look-up'!$J:$J,0),MATCH($B826&amp;$C826,'Smelter Look-up'!$J:$J,0)))</f>
        <v>#N/A</v>
      </c>
      <c r="X826" s="818">
        <f t="shared" si="114"/>
        <v>0</v>
      </c>
      <c r="AB826" s="819" t="str">
        <f t="shared" si="115"/>
      </c>
    </row>
    <row r="827" ht="20"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IF(B827="","",IF(ISERROR(MATCH($J827,SorP!$B$1:$B$6226,0)),"",INDIRECT("'SorP'!$A$"&amp;MATCH($S827&amp;$J827,SorP!C:C,0))))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19">IF(B828="","",IF(ISERROR(MATCH($E828,CL,0)),"Unknown",INDIRECT("'C'!$A$"&amp;MATCH($E828,CL,0)+1)))</f>
      </c>
      <c r="T828" s="772" t="str">
        <f>IF(B828="","",IF(ISERROR(MATCH($J828,SorP!$B$1:$B$6226,0)),"",INDIRECT("'SorP'!$A$"&amp;MATCH($S828&amp;$J828,SorP!C:C,0))))</f>
      </c>
      <c r="U828" s="792"/>
      <c r="V828" s="817" t="e">
        <f>IF(C828="",NA(),IF(OR(C828="Smelter not listed",C828="Smelter not yet identified"),MATCH($B828&amp;$D828,'Smelter Look-up'!$J:$J,0),MATCH($B828&amp;$C828,'Smelter Look-up'!$J:$J,0)))</f>
        <v>#N/A</v>
      </c>
      <c r="X828" s="818">
        <f ref="X828:X859" t="shared" si="120">IF(AND(C828="Smelter not listed",OR(LEN(D828)=0,LEN(E828)=0)),1,0)</f>
        <v>0</v>
      </c>
      <c r="AB828" s="819" t="str">
        <f ref="AB828:AB859" t="shared" si="121">B828&amp;C828</f>
      </c>
    </row>
    <row r="829" ht="20"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19"/>
      </c>
      <c r="T829" s="772" t="str">
        <f>IF(B829="","",IF(ISERROR(MATCH($J829,SorP!$B$1:$B$6226,0)),"",INDIRECT("'SorP'!$A$"&amp;MATCH($S829&amp;$J829,SorP!C:C,0))))</f>
      </c>
      <c r="U829" s="792"/>
      <c r="V829" s="817" t="e">
        <f>IF(C829="",NA(),IF(OR(C829="Smelter not listed",C829="Smelter not yet identified"),MATCH($B829&amp;$D829,'Smelter Look-up'!$J:$J,0),MATCH($B829&amp;$C829,'Smelter Look-up'!$J:$J,0)))</f>
        <v>#N/A</v>
      </c>
      <c r="X829" s="818">
        <f t="shared" si="120"/>
        <v>0</v>
      </c>
      <c r="AB829" s="819" t="str">
        <f t="shared" si="121"/>
      </c>
    </row>
    <row r="830" ht="20"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19"/>
      </c>
      <c r="T830" s="772" t="str">
        <f>IF(B830="","",IF(ISERROR(MATCH($J830,SorP!$B$1:$B$6226,0)),"",INDIRECT("'SorP'!$A$"&amp;MATCH($S830&amp;$J830,SorP!C:C,0))))</f>
      </c>
      <c r="U830" s="792"/>
      <c r="V830" s="817" t="e">
        <f>IF(C830="",NA(),IF(OR(C830="Smelter not listed",C830="Smelter not yet identified"),MATCH($B830&amp;$D830,'Smelter Look-up'!$J:$J,0),MATCH($B830&amp;$C830,'Smelter Look-up'!$J:$J,0)))</f>
        <v>#N/A</v>
      </c>
      <c r="X830" s="818">
        <f t="shared" si="120"/>
        <v>0</v>
      </c>
      <c r="AB830" s="819" t="str">
        <f t="shared" si="121"/>
      </c>
    </row>
    <row r="831" ht="20"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19"/>
      </c>
      <c r="T831" s="772" t="str">
        <f>IF(B831="","",IF(ISERROR(MATCH($J831,SorP!$B$1:$B$6226,0)),"",INDIRECT("'SorP'!$A$"&amp;MATCH($S831&amp;$J831,SorP!C:C,0))))</f>
      </c>
      <c r="U831" s="792"/>
      <c r="V831" s="817" t="e">
        <f>IF(C831="",NA(),IF(OR(C831="Smelter not listed",C831="Smelter not yet identified"),MATCH($B831&amp;$D831,'Smelter Look-up'!$J:$J,0),MATCH($B831&amp;$C831,'Smelter Look-up'!$J:$J,0)))</f>
        <v>#N/A</v>
      </c>
      <c r="X831" s="818">
        <f t="shared" si="120"/>
        <v>0</v>
      </c>
      <c r="AB831" s="819" t="str">
        <f t="shared" si="121"/>
      </c>
    </row>
    <row r="832" ht="20"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19"/>
      </c>
      <c r="T832" s="772" t="str">
        <f>IF(B832="","",IF(ISERROR(MATCH($J832,SorP!$B$1:$B$6226,0)),"",INDIRECT("'SorP'!$A$"&amp;MATCH($S832&amp;$J832,SorP!C:C,0))))</f>
      </c>
      <c r="U832" s="792"/>
      <c r="V832" s="817" t="e">
        <f>IF(C832="",NA(),IF(OR(C832="Smelter not listed",C832="Smelter not yet identified"),MATCH($B832&amp;$D832,'Smelter Look-up'!$J:$J,0),MATCH($B832&amp;$C832,'Smelter Look-up'!$J:$J,0)))</f>
        <v>#N/A</v>
      </c>
      <c r="X832" s="818">
        <f t="shared" si="120"/>
        <v>0</v>
      </c>
      <c r="AB832" s="819" t="str">
        <f t="shared" si="121"/>
      </c>
    </row>
    <row r="833" ht="20"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19"/>
      </c>
      <c r="T833" s="772" t="str">
        <f>IF(B833="","",IF(ISERROR(MATCH($J833,SorP!$B$1:$B$6226,0)),"",INDIRECT("'SorP'!$A$"&amp;MATCH($S833&amp;$J833,SorP!C:C,0))))</f>
      </c>
      <c r="U833" s="792"/>
      <c r="V833" s="817" t="e">
        <f>IF(C833="",NA(),IF(OR(C833="Smelter not listed",C833="Smelter not yet identified"),MATCH($B833&amp;$D833,'Smelter Look-up'!$J:$J,0),MATCH($B833&amp;$C833,'Smelter Look-up'!$J:$J,0)))</f>
        <v>#N/A</v>
      </c>
      <c r="X833" s="818">
        <f t="shared" si="120"/>
        <v>0</v>
      </c>
      <c r="AB833" s="819" t="str">
        <f t="shared" si="121"/>
      </c>
    </row>
    <row r="834" ht="20"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19"/>
      </c>
      <c r="T834" s="772" t="str">
        <f>IF(B834="","",IF(ISERROR(MATCH($J834,SorP!$B$1:$B$6226,0)),"",INDIRECT("'SorP'!$A$"&amp;MATCH($S834&amp;$J834,SorP!C:C,0))))</f>
      </c>
      <c r="U834" s="792"/>
      <c r="V834" s="817" t="e">
        <f>IF(C834="",NA(),IF(OR(C834="Smelter not listed",C834="Smelter not yet identified"),MATCH($B834&amp;$D834,'Smelter Look-up'!$J:$J,0),MATCH($B834&amp;$C834,'Smelter Look-up'!$J:$J,0)))</f>
        <v>#N/A</v>
      </c>
      <c r="X834" s="818">
        <f t="shared" si="120"/>
        <v>0</v>
      </c>
      <c r="AB834" s="819" t="str">
        <f t="shared" si="121"/>
      </c>
    </row>
    <row r="835" ht="20"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19"/>
      </c>
      <c r="T835" s="772" t="str">
        <f>IF(B835="","",IF(ISERROR(MATCH($J835,SorP!$B$1:$B$6226,0)),"",INDIRECT("'SorP'!$A$"&amp;MATCH($S835&amp;$J835,SorP!C:C,0))))</f>
      </c>
      <c r="U835" s="792"/>
      <c r="V835" s="817" t="e">
        <f>IF(C835="",NA(),IF(OR(C835="Smelter not listed",C835="Smelter not yet identified"),MATCH($B835&amp;$D835,'Smelter Look-up'!$J:$J,0),MATCH($B835&amp;$C835,'Smelter Look-up'!$J:$J,0)))</f>
        <v>#N/A</v>
      </c>
      <c r="X835" s="818">
        <f t="shared" si="120"/>
        <v>0</v>
      </c>
      <c r="AB835" s="819" t="str">
        <f t="shared" si="121"/>
      </c>
    </row>
    <row r="836" ht="20"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19"/>
      </c>
      <c r="T836" s="772" t="str">
        <f>IF(B836="","",IF(ISERROR(MATCH($J836,SorP!$B$1:$B$6226,0)),"",INDIRECT("'SorP'!$A$"&amp;MATCH($S836&amp;$J836,SorP!C:C,0))))</f>
      </c>
      <c r="U836" s="792"/>
      <c r="V836" s="817" t="e">
        <f>IF(C836="",NA(),IF(OR(C836="Smelter not listed",C836="Smelter not yet identified"),MATCH($B836&amp;$D836,'Smelter Look-up'!$J:$J,0),MATCH($B836&amp;$C836,'Smelter Look-up'!$J:$J,0)))</f>
        <v>#N/A</v>
      </c>
      <c r="X836" s="818">
        <f t="shared" si="120"/>
        <v>0</v>
      </c>
      <c r="AB836" s="819" t="str">
        <f t="shared" si="121"/>
      </c>
    </row>
    <row r="837" ht="20"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19"/>
      </c>
      <c r="T837" s="772" t="str">
        <f>IF(B837="","",IF(ISERROR(MATCH($J837,SorP!$B$1:$B$6226,0)),"",INDIRECT("'SorP'!$A$"&amp;MATCH($S837&amp;$J837,SorP!C:C,0))))</f>
      </c>
      <c r="U837" s="792"/>
      <c r="V837" s="817" t="e">
        <f>IF(C837="",NA(),IF(OR(C837="Smelter not listed",C837="Smelter not yet identified"),MATCH($B837&amp;$D837,'Smelter Look-up'!$J:$J,0),MATCH($B837&amp;$C837,'Smelter Look-up'!$J:$J,0)))</f>
        <v>#N/A</v>
      </c>
      <c r="X837" s="818">
        <f t="shared" si="120"/>
        <v>0</v>
      </c>
      <c r="AB837" s="819" t="str">
        <f t="shared" si="121"/>
      </c>
    </row>
    <row r="838" ht="20"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19"/>
      </c>
      <c r="T838" s="772" t="str">
        <f>IF(B838="","",IF(ISERROR(MATCH($J838,SorP!$B$1:$B$6226,0)),"",INDIRECT("'SorP'!$A$"&amp;MATCH($S838&amp;$J838,SorP!C:C,0))))</f>
      </c>
      <c r="U838" s="792"/>
      <c r="V838" s="817" t="e">
        <f>IF(C838="",NA(),IF(OR(C838="Smelter not listed",C838="Smelter not yet identified"),MATCH($B838&amp;$D838,'Smelter Look-up'!$J:$J,0),MATCH($B838&amp;$C838,'Smelter Look-up'!$J:$J,0)))</f>
        <v>#N/A</v>
      </c>
      <c r="X838" s="818">
        <f t="shared" si="120"/>
        <v>0</v>
      </c>
      <c r="AB838" s="819" t="str">
        <f t="shared" si="121"/>
      </c>
    </row>
    <row r="839" ht="20"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19"/>
      </c>
      <c r="T839" s="772" t="str">
        <f>IF(B839="","",IF(ISERROR(MATCH($J839,SorP!$B$1:$B$6226,0)),"",INDIRECT("'SorP'!$A$"&amp;MATCH($S839&amp;$J839,SorP!C:C,0))))</f>
      </c>
      <c r="U839" s="792"/>
      <c r="V839" s="817" t="e">
        <f>IF(C839="",NA(),IF(OR(C839="Smelter not listed",C839="Smelter not yet identified"),MATCH($B839&amp;$D839,'Smelter Look-up'!$J:$J,0),MATCH($B839&amp;$C839,'Smelter Look-up'!$J:$J,0)))</f>
        <v>#N/A</v>
      </c>
      <c r="X839" s="818">
        <f t="shared" si="120"/>
        <v>0</v>
      </c>
      <c r="AB839" s="819" t="str">
        <f t="shared" si="121"/>
      </c>
    </row>
    <row r="840" ht="20"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19"/>
      </c>
      <c r="T840" s="772" t="str">
        <f>IF(B840="","",IF(ISERROR(MATCH($J840,SorP!$B$1:$B$6226,0)),"",INDIRECT("'SorP'!$A$"&amp;MATCH($S840&amp;$J840,SorP!C:C,0))))</f>
      </c>
      <c r="U840" s="792"/>
      <c r="V840" s="817" t="e">
        <f>IF(C840="",NA(),IF(OR(C840="Smelter not listed",C840="Smelter not yet identified"),MATCH($B840&amp;$D840,'Smelter Look-up'!$J:$J,0),MATCH($B840&amp;$C840,'Smelter Look-up'!$J:$J,0)))</f>
        <v>#N/A</v>
      </c>
      <c r="X840" s="818">
        <f t="shared" si="120"/>
        <v>0</v>
      </c>
      <c r="AB840" s="819" t="str">
        <f t="shared" si="121"/>
      </c>
    </row>
    <row r="841" ht="20"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19"/>
      </c>
      <c r="T841" s="772" t="str">
        <f>IF(B841="","",IF(ISERROR(MATCH($J841,SorP!$B$1:$B$6226,0)),"",INDIRECT("'SorP'!$A$"&amp;MATCH($S841&amp;$J841,SorP!C:C,0))))</f>
      </c>
      <c r="U841" s="792"/>
      <c r="V841" s="817" t="e">
        <f>IF(C841="",NA(),IF(OR(C841="Smelter not listed",C841="Smelter not yet identified"),MATCH($B841&amp;$D841,'Smelter Look-up'!$J:$J,0),MATCH($B841&amp;$C841,'Smelter Look-up'!$J:$J,0)))</f>
        <v>#N/A</v>
      </c>
      <c r="X841" s="818">
        <f t="shared" si="120"/>
        <v>0</v>
      </c>
      <c r="AB841" s="819" t="str">
        <f t="shared" si="121"/>
      </c>
    </row>
    <row r="842" ht="20"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19"/>
      </c>
      <c r="T842" s="772" t="str">
        <f>IF(B842="","",IF(ISERROR(MATCH($J842,SorP!$B$1:$B$6226,0)),"",INDIRECT("'SorP'!$A$"&amp;MATCH($S842&amp;$J842,SorP!C:C,0))))</f>
      </c>
      <c r="U842" s="792"/>
      <c r="V842" s="817" t="e">
        <f>IF(C842="",NA(),IF(OR(C842="Smelter not listed",C842="Smelter not yet identified"),MATCH($B842&amp;$D842,'Smelter Look-up'!$J:$J,0),MATCH($B842&amp;$C842,'Smelter Look-up'!$J:$J,0)))</f>
        <v>#N/A</v>
      </c>
      <c r="X842" s="818">
        <f t="shared" si="120"/>
        <v>0</v>
      </c>
      <c r="AB842" s="819" t="str">
        <f t="shared" si="121"/>
      </c>
    </row>
    <row r="843" ht="20"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19"/>
      </c>
      <c r="T843" s="772" t="str">
        <f>IF(B843="","",IF(ISERROR(MATCH($J843,SorP!$B$1:$B$6226,0)),"",INDIRECT("'SorP'!$A$"&amp;MATCH($S843&amp;$J843,SorP!C:C,0))))</f>
      </c>
      <c r="U843" s="792"/>
      <c r="V843" s="817" t="e">
        <f>IF(C843="",NA(),IF(OR(C843="Smelter not listed",C843="Smelter not yet identified"),MATCH($B843&amp;$D843,'Smelter Look-up'!$J:$J,0),MATCH($B843&amp;$C843,'Smelter Look-up'!$J:$J,0)))</f>
        <v>#N/A</v>
      </c>
      <c r="X843" s="818">
        <f t="shared" si="120"/>
        <v>0</v>
      </c>
      <c r="AB843" s="819" t="str">
        <f t="shared" si="121"/>
      </c>
    </row>
    <row r="844" ht="20"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19"/>
      </c>
      <c r="T844" s="772" t="str">
        <f>IF(B844="","",IF(ISERROR(MATCH($J844,SorP!$B$1:$B$6226,0)),"",INDIRECT("'SorP'!$A$"&amp;MATCH($S844&amp;$J844,SorP!C:C,0))))</f>
      </c>
      <c r="U844" s="792"/>
      <c r="V844" s="817" t="e">
        <f>IF(C844="",NA(),IF(OR(C844="Smelter not listed",C844="Smelter not yet identified"),MATCH($B844&amp;$D844,'Smelter Look-up'!$J:$J,0),MATCH($B844&amp;$C844,'Smelter Look-up'!$J:$J,0)))</f>
        <v>#N/A</v>
      </c>
      <c r="X844" s="818">
        <f t="shared" si="120"/>
        <v>0</v>
      </c>
      <c r="AB844" s="819" t="str">
        <f t="shared" si="121"/>
      </c>
    </row>
    <row r="845" ht="20"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19"/>
      </c>
      <c r="T845" s="772" t="str">
        <f>IF(B845="","",IF(ISERROR(MATCH($J845,SorP!$B$1:$B$6226,0)),"",INDIRECT("'SorP'!$A$"&amp;MATCH($S845&amp;$J845,SorP!C:C,0))))</f>
      </c>
      <c r="U845" s="792"/>
      <c r="V845" s="817" t="e">
        <f>IF(C845="",NA(),IF(OR(C845="Smelter not listed",C845="Smelter not yet identified"),MATCH($B845&amp;$D845,'Smelter Look-up'!$J:$J,0),MATCH($B845&amp;$C845,'Smelter Look-up'!$J:$J,0)))</f>
        <v>#N/A</v>
      </c>
      <c r="X845" s="818">
        <f t="shared" si="120"/>
        <v>0</v>
      </c>
      <c r="AB845" s="819" t="str">
        <f t="shared" si="121"/>
      </c>
    </row>
    <row r="846" ht="20"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19"/>
      </c>
      <c r="T846" s="772" t="str">
        <f>IF(B846="","",IF(ISERROR(MATCH($J846,SorP!$B$1:$B$6226,0)),"",INDIRECT("'SorP'!$A$"&amp;MATCH($S846&amp;$J846,SorP!C:C,0))))</f>
      </c>
      <c r="U846" s="792"/>
      <c r="V846" s="817" t="e">
        <f>IF(C846="",NA(),IF(OR(C846="Smelter not listed",C846="Smelter not yet identified"),MATCH($B846&amp;$D846,'Smelter Look-up'!$J:$J,0),MATCH($B846&amp;$C846,'Smelter Look-up'!$J:$J,0)))</f>
        <v>#N/A</v>
      </c>
      <c r="X846" s="818">
        <f t="shared" si="120"/>
        <v>0</v>
      </c>
      <c r="AB846" s="819" t="str">
        <f t="shared" si="121"/>
      </c>
    </row>
    <row r="847" ht="20"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19"/>
      </c>
      <c r="T847" s="772" t="str">
        <f>IF(B847="","",IF(ISERROR(MATCH($J847,SorP!$B$1:$B$6226,0)),"",INDIRECT("'SorP'!$A$"&amp;MATCH($S847&amp;$J847,SorP!C:C,0))))</f>
      </c>
      <c r="U847" s="792"/>
      <c r="V847" s="817" t="e">
        <f>IF(C847="",NA(),IF(OR(C847="Smelter not listed",C847="Smelter not yet identified"),MATCH($B847&amp;$D847,'Smelter Look-up'!$J:$J,0),MATCH($B847&amp;$C847,'Smelter Look-up'!$J:$J,0)))</f>
        <v>#N/A</v>
      </c>
      <c r="X847" s="818">
        <f t="shared" si="120"/>
        <v>0</v>
      </c>
      <c r="AB847" s="819" t="str">
        <f t="shared" si="121"/>
      </c>
    </row>
    <row r="848" ht="20"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19"/>
      </c>
      <c r="T848" s="772" t="str">
        <f>IF(B848="","",IF(ISERROR(MATCH($J848,SorP!$B$1:$B$6226,0)),"",INDIRECT("'SorP'!$A$"&amp;MATCH($S848&amp;$J848,SorP!C:C,0))))</f>
      </c>
      <c r="U848" s="792"/>
      <c r="V848" s="817" t="e">
        <f>IF(C848="",NA(),IF(OR(C848="Smelter not listed",C848="Smelter not yet identified"),MATCH($B848&amp;$D848,'Smelter Look-up'!$J:$J,0),MATCH($B848&amp;$C848,'Smelter Look-up'!$J:$J,0)))</f>
        <v>#N/A</v>
      </c>
      <c r="X848" s="818">
        <f t="shared" si="120"/>
        <v>0</v>
      </c>
      <c r="AB848" s="819" t="str">
        <f t="shared" si="121"/>
      </c>
    </row>
    <row r="849" ht="20"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19"/>
      </c>
      <c r="T849" s="772" t="str">
        <f>IF(B849="","",IF(ISERROR(MATCH($J849,SorP!$B$1:$B$6226,0)),"",INDIRECT("'SorP'!$A$"&amp;MATCH($S849&amp;$J849,SorP!C:C,0))))</f>
      </c>
      <c r="U849" s="792"/>
      <c r="V849" s="817" t="e">
        <f>IF(C849="",NA(),IF(OR(C849="Smelter not listed",C849="Smelter not yet identified"),MATCH($B849&amp;$D849,'Smelter Look-up'!$J:$J,0),MATCH($B849&amp;$C849,'Smelter Look-up'!$J:$J,0)))</f>
        <v>#N/A</v>
      </c>
      <c r="X849" s="818">
        <f t="shared" si="120"/>
        <v>0</v>
      </c>
      <c r="AB849" s="819" t="str">
        <f t="shared" si="121"/>
      </c>
    </row>
    <row r="850" ht="20"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19"/>
      </c>
      <c r="T850" s="772" t="str">
        <f>IF(B850="","",IF(ISERROR(MATCH($J850,SorP!$B$1:$B$6226,0)),"",INDIRECT("'SorP'!$A$"&amp;MATCH($S850&amp;$J850,SorP!C:C,0))))</f>
      </c>
      <c r="U850" s="792"/>
      <c r="V850" s="817" t="e">
        <f>IF(C850="",NA(),IF(OR(C850="Smelter not listed",C850="Smelter not yet identified"),MATCH($B850&amp;$D850,'Smelter Look-up'!$J:$J,0),MATCH($B850&amp;$C850,'Smelter Look-up'!$J:$J,0)))</f>
        <v>#N/A</v>
      </c>
      <c r="X850" s="818">
        <f t="shared" si="120"/>
        <v>0</v>
      </c>
      <c r="AB850" s="819" t="str">
        <f t="shared" si="121"/>
      </c>
    </row>
    <row r="851" ht="20"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19"/>
      </c>
      <c r="T851" s="772" t="str">
        <f>IF(B851="","",IF(ISERROR(MATCH($J851,SorP!$B$1:$B$6226,0)),"",INDIRECT("'SorP'!$A$"&amp;MATCH($S851&amp;$J851,SorP!C:C,0))))</f>
      </c>
      <c r="U851" s="792"/>
      <c r="V851" s="817" t="e">
        <f>IF(C851="",NA(),IF(OR(C851="Smelter not listed",C851="Smelter not yet identified"),MATCH($B851&amp;$D851,'Smelter Look-up'!$J:$J,0),MATCH($B851&amp;$C851,'Smelter Look-up'!$J:$J,0)))</f>
        <v>#N/A</v>
      </c>
      <c r="X851" s="818">
        <f t="shared" si="120"/>
        <v>0</v>
      </c>
      <c r="AB851" s="819" t="str">
        <f t="shared" si="121"/>
      </c>
    </row>
    <row r="852" ht="20"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19"/>
      </c>
      <c r="T852" s="772" t="str">
        <f>IF(B852="","",IF(ISERROR(MATCH($J852,SorP!$B$1:$B$6226,0)),"",INDIRECT("'SorP'!$A$"&amp;MATCH($S852&amp;$J852,SorP!C:C,0))))</f>
      </c>
      <c r="U852" s="792"/>
      <c r="V852" s="817" t="e">
        <f>IF(C852="",NA(),IF(OR(C852="Smelter not listed",C852="Smelter not yet identified"),MATCH($B852&amp;$D852,'Smelter Look-up'!$J:$J,0),MATCH($B852&amp;$C852,'Smelter Look-up'!$J:$J,0)))</f>
        <v>#N/A</v>
      </c>
      <c r="X852" s="818">
        <f t="shared" si="120"/>
        <v>0</v>
      </c>
      <c r="AB852" s="819" t="str">
        <f t="shared" si="121"/>
      </c>
    </row>
    <row r="853" ht="20"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19"/>
      </c>
      <c r="T853" s="772" t="str">
        <f>IF(B853="","",IF(ISERROR(MATCH($J853,SorP!$B$1:$B$6226,0)),"",INDIRECT("'SorP'!$A$"&amp;MATCH($S853&amp;$J853,SorP!C:C,0))))</f>
      </c>
      <c r="U853" s="792"/>
      <c r="V853" s="817" t="e">
        <f>IF(C853="",NA(),IF(OR(C853="Smelter not listed",C853="Smelter not yet identified"),MATCH($B853&amp;$D853,'Smelter Look-up'!$J:$J,0),MATCH($B853&amp;$C853,'Smelter Look-up'!$J:$J,0)))</f>
        <v>#N/A</v>
      </c>
      <c r="X853" s="818">
        <f t="shared" si="120"/>
        <v>0</v>
      </c>
      <c r="AB853" s="819" t="str">
        <f t="shared" si="121"/>
      </c>
    </row>
    <row r="854" ht="20"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19"/>
      </c>
      <c r="T854" s="772" t="str">
        <f>IF(B854="","",IF(ISERROR(MATCH($J854,SorP!$B$1:$B$6226,0)),"",INDIRECT("'SorP'!$A$"&amp;MATCH($S854&amp;$J854,SorP!C:C,0))))</f>
      </c>
      <c r="U854" s="792"/>
      <c r="V854" s="817" t="e">
        <f>IF(C854="",NA(),IF(OR(C854="Smelter not listed",C854="Smelter not yet identified"),MATCH($B854&amp;$D854,'Smelter Look-up'!$J:$J,0),MATCH($B854&amp;$C854,'Smelter Look-up'!$J:$J,0)))</f>
        <v>#N/A</v>
      </c>
      <c r="X854" s="818">
        <f t="shared" si="120"/>
        <v>0</v>
      </c>
      <c r="AB854" s="819" t="str">
        <f t="shared" si="121"/>
      </c>
    </row>
    <row r="855" ht="20"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19"/>
      </c>
      <c r="T855" s="772" t="str">
        <f>IF(B855="","",IF(ISERROR(MATCH($J855,SorP!$B$1:$B$6226,0)),"",INDIRECT("'SorP'!$A$"&amp;MATCH($S855&amp;$J855,SorP!C:C,0))))</f>
      </c>
      <c r="U855" s="792"/>
      <c r="V855" s="817" t="e">
        <f>IF(C855="",NA(),IF(OR(C855="Smelter not listed",C855="Smelter not yet identified"),MATCH($B855&amp;$D855,'Smelter Look-up'!$J:$J,0),MATCH($B855&amp;$C855,'Smelter Look-up'!$J:$J,0)))</f>
        <v>#N/A</v>
      </c>
      <c r="X855" s="818">
        <f t="shared" si="120"/>
        <v>0</v>
      </c>
      <c r="AB855" s="819" t="str">
        <f t="shared" si="121"/>
      </c>
    </row>
    <row r="856" ht="20"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19"/>
      </c>
      <c r="T856" s="772" t="str">
        <f>IF(B856="","",IF(ISERROR(MATCH($J856,SorP!$B$1:$B$6226,0)),"",INDIRECT("'SorP'!$A$"&amp;MATCH($S856&amp;$J856,SorP!C:C,0))))</f>
      </c>
      <c r="U856" s="792"/>
      <c r="V856" s="817" t="e">
        <f>IF(C856="",NA(),IF(OR(C856="Smelter not listed",C856="Smelter not yet identified"),MATCH($B856&amp;$D856,'Smelter Look-up'!$J:$J,0),MATCH($B856&amp;$C856,'Smelter Look-up'!$J:$J,0)))</f>
        <v>#N/A</v>
      </c>
      <c r="X856" s="818">
        <f t="shared" si="120"/>
        <v>0</v>
      </c>
      <c r="AB856" s="819" t="str">
        <f t="shared" si="121"/>
      </c>
    </row>
    <row r="857" ht="20"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19"/>
      </c>
      <c r="T857" s="772" t="str">
        <f>IF(B857="","",IF(ISERROR(MATCH($J857,SorP!$B$1:$B$6226,0)),"",INDIRECT("'SorP'!$A$"&amp;MATCH($S857&amp;$J857,SorP!C:C,0))))</f>
      </c>
      <c r="U857" s="792"/>
      <c r="V857" s="817" t="e">
        <f>IF(C857="",NA(),IF(OR(C857="Smelter not listed",C857="Smelter not yet identified"),MATCH($B857&amp;$D857,'Smelter Look-up'!$J:$J,0),MATCH($B857&amp;$C857,'Smelter Look-up'!$J:$J,0)))</f>
        <v>#N/A</v>
      </c>
      <c r="X857" s="818">
        <f t="shared" si="120"/>
        <v>0</v>
      </c>
      <c r="AB857" s="819" t="str">
        <f t="shared" si="121"/>
      </c>
    </row>
    <row r="858" ht="20"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19"/>
      </c>
      <c r="T858" s="772" t="str">
        <f>IF(B858="","",IF(ISERROR(MATCH($J858,SorP!$B$1:$B$6226,0)),"",INDIRECT("'SorP'!$A$"&amp;MATCH($S858&amp;$J858,SorP!C:C,0))))</f>
      </c>
      <c r="U858" s="792"/>
      <c r="V858" s="817" t="e">
        <f>IF(C858="",NA(),IF(OR(C858="Smelter not listed",C858="Smelter not yet identified"),MATCH($B858&amp;$D858,'Smelter Look-up'!$J:$J,0),MATCH($B858&amp;$C858,'Smelter Look-up'!$J:$J,0)))</f>
        <v>#N/A</v>
      </c>
      <c r="X858" s="818">
        <f t="shared" si="120"/>
        <v>0</v>
      </c>
      <c r="AB858" s="819" t="str">
        <f t="shared" si="121"/>
      </c>
    </row>
    <row r="859" ht="20"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19"/>
      </c>
      <c r="T859" s="772" t="str">
        <f>IF(B859="","",IF(ISERROR(MATCH($J859,SorP!$B$1:$B$6226,0)),"",INDIRECT("'SorP'!$A$"&amp;MATCH($S859&amp;$J859,SorP!C:C,0))))</f>
      </c>
      <c r="U859" s="792"/>
      <c r="V859" s="817" t="e">
        <f>IF(C859="",NA(),IF(OR(C859="Smelter not listed",C859="Smelter not yet identified"),MATCH($B859&amp;$D859,'Smelter Look-up'!$J:$J,0),MATCH($B859&amp;$C859,'Smelter Look-up'!$J:$J,0)))</f>
        <v>#N/A</v>
      </c>
      <c r="X859" s="818">
        <f t="shared" si="120"/>
        <v>0</v>
      </c>
      <c r="AB859" s="819" t="str">
        <f t="shared" si="121"/>
      </c>
    </row>
    <row r="860" ht="20"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2">IF(B860="","",IF(ISERROR(MATCH($E860,CL,0)),"Unknown",INDIRECT("'C'!$A$"&amp;MATCH($E860,CL,0)+1)))</f>
      </c>
      <c r="T860" s="772" t="str">
        <f>IF(B860="","",IF(ISERROR(MATCH($J860,SorP!$B$1:$B$6226,0)),"",INDIRECT("'SorP'!$A$"&amp;MATCH($S860&amp;$J860,SorP!C:C,0))))</f>
      </c>
      <c r="U860" s="792"/>
      <c r="V860" s="817" t="e">
        <f>IF(C860="",NA(),IF(OR(C860="Smelter not listed",C860="Smelter not yet identified"),MATCH($B860&amp;$D860,'Smelter Look-up'!$J:$J,0),MATCH($B860&amp;$C860,'Smelter Look-up'!$J:$J,0)))</f>
        <v>#N/A</v>
      </c>
      <c r="X860" s="818">
        <f ref="X860:X890" t="shared" si="123">IF(AND(C860="Smelter not listed",OR(LEN(D860)=0,LEN(E860)=0)),1,0)</f>
        <v>0</v>
      </c>
      <c r="AB860" s="819" t="str">
        <f ref="AB860:AB890" t="shared" si="124">B860&amp;C860</f>
      </c>
    </row>
    <row r="861" ht="20"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2"/>
      </c>
      <c r="T861" s="772" t="str">
        <f>IF(B861="","",IF(ISERROR(MATCH($J861,SorP!$B$1:$B$6226,0)),"",INDIRECT("'SorP'!$A$"&amp;MATCH($S861&amp;$J861,SorP!C:C,0))))</f>
      </c>
      <c r="U861" s="792"/>
      <c r="V861" s="817" t="e">
        <f>IF(C861="",NA(),IF(OR(C861="Smelter not listed",C861="Smelter not yet identified"),MATCH($B861&amp;$D861,'Smelter Look-up'!$J:$J,0),MATCH($B861&amp;$C861,'Smelter Look-up'!$J:$J,0)))</f>
        <v>#N/A</v>
      </c>
      <c r="X861" s="818">
        <f t="shared" si="123"/>
        <v>0</v>
      </c>
      <c r="AB861" s="819" t="str">
        <f t="shared" si="124"/>
      </c>
    </row>
    <row r="862" ht="20"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2"/>
      </c>
      <c r="T862" s="772" t="str">
        <f>IF(B862="","",IF(ISERROR(MATCH($J862,SorP!$B$1:$B$6226,0)),"",INDIRECT("'SorP'!$A$"&amp;MATCH($S862&amp;$J862,SorP!C:C,0))))</f>
      </c>
      <c r="U862" s="792"/>
      <c r="V862" s="817" t="e">
        <f>IF(C862="",NA(),IF(OR(C862="Smelter not listed",C862="Smelter not yet identified"),MATCH($B862&amp;$D862,'Smelter Look-up'!$J:$J,0),MATCH($B862&amp;$C862,'Smelter Look-up'!$J:$J,0)))</f>
        <v>#N/A</v>
      </c>
      <c r="X862" s="818">
        <f t="shared" si="123"/>
        <v>0</v>
      </c>
      <c r="AB862" s="819" t="str">
        <f t="shared" si="124"/>
      </c>
    </row>
    <row r="863" ht="20"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2"/>
      </c>
      <c r="T863" s="772" t="str">
        <f>IF(B863="","",IF(ISERROR(MATCH($J863,SorP!$B$1:$B$6226,0)),"",INDIRECT("'SorP'!$A$"&amp;MATCH($S863&amp;$J863,SorP!C:C,0))))</f>
      </c>
      <c r="U863" s="792"/>
      <c r="V863" s="817" t="e">
        <f>IF(C863="",NA(),IF(OR(C863="Smelter not listed",C863="Smelter not yet identified"),MATCH($B863&amp;$D863,'Smelter Look-up'!$J:$J,0),MATCH($B863&amp;$C863,'Smelter Look-up'!$J:$J,0)))</f>
        <v>#N/A</v>
      </c>
      <c r="X863" s="818">
        <f t="shared" si="123"/>
        <v>0</v>
      </c>
      <c r="AB863" s="819" t="str">
        <f t="shared" si="124"/>
      </c>
    </row>
    <row r="864" ht="20"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2"/>
      </c>
      <c r="T864" s="772" t="str">
        <f>IF(B864="","",IF(ISERROR(MATCH($J864,SorP!$B$1:$B$6226,0)),"",INDIRECT("'SorP'!$A$"&amp;MATCH($S864&amp;$J864,SorP!C:C,0))))</f>
      </c>
      <c r="U864" s="792"/>
      <c r="V864" s="817" t="e">
        <f>IF(C864="",NA(),IF(OR(C864="Smelter not listed",C864="Smelter not yet identified"),MATCH($B864&amp;$D864,'Smelter Look-up'!$J:$J,0),MATCH($B864&amp;$C864,'Smelter Look-up'!$J:$J,0)))</f>
        <v>#N/A</v>
      </c>
      <c r="X864" s="818">
        <f t="shared" si="123"/>
        <v>0</v>
      </c>
      <c r="AB864" s="819" t="str">
        <f t="shared" si="124"/>
      </c>
    </row>
    <row r="865" ht="20"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2"/>
      </c>
      <c r="T865" s="772" t="str">
        <f>IF(B865="","",IF(ISERROR(MATCH($J865,SorP!$B$1:$B$6226,0)),"",INDIRECT("'SorP'!$A$"&amp;MATCH($S865&amp;$J865,SorP!C:C,0))))</f>
      </c>
      <c r="U865" s="792"/>
      <c r="V865" s="817" t="e">
        <f>IF(C865="",NA(),IF(OR(C865="Smelter not listed",C865="Smelter not yet identified"),MATCH($B865&amp;$D865,'Smelter Look-up'!$J:$J,0),MATCH($B865&amp;$C865,'Smelter Look-up'!$J:$J,0)))</f>
        <v>#N/A</v>
      </c>
      <c r="X865" s="818">
        <f t="shared" si="123"/>
        <v>0</v>
      </c>
      <c r="AB865" s="819" t="str">
        <f t="shared" si="124"/>
      </c>
    </row>
    <row r="866" ht="20"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2"/>
      </c>
      <c r="T866" s="772" t="str">
        <f>IF(B866="","",IF(ISERROR(MATCH($J866,SorP!$B$1:$B$6226,0)),"",INDIRECT("'SorP'!$A$"&amp;MATCH($S866&amp;$J866,SorP!C:C,0))))</f>
      </c>
      <c r="U866" s="792"/>
      <c r="V866" s="817" t="e">
        <f>IF(C866="",NA(),IF(OR(C866="Smelter not listed",C866="Smelter not yet identified"),MATCH($B866&amp;$D866,'Smelter Look-up'!$J:$J,0),MATCH($B866&amp;$C866,'Smelter Look-up'!$J:$J,0)))</f>
        <v>#N/A</v>
      </c>
      <c r="X866" s="818">
        <f t="shared" si="123"/>
        <v>0</v>
      </c>
      <c r="AB866" s="819" t="str">
        <f t="shared" si="124"/>
      </c>
    </row>
    <row r="867" ht="20"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2"/>
      </c>
      <c r="T867" s="772" t="str">
        <f>IF(B867="","",IF(ISERROR(MATCH($J867,SorP!$B$1:$B$6226,0)),"",INDIRECT("'SorP'!$A$"&amp;MATCH($S867&amp;$J867,SorP!C:C,0))))</f>
      </c>
      <c r="U867" s="792"/>
      <c r="V867" s="817" t="e">
        <f>IF(C867="",NA(),IF(OR(C867="Smelter not listed",C867="Smelter not yet identified"),MATCH($B867&amp;$D867,'Smelter Look-up'!$J:$J,0),MATCH($B867&amp;$C867,'Smelter Look-up'!$J:$J,0)))</f>
        <v>#N/A</v>
      </c>
      <c r="X867" s="818">
        <f t="shared" si="123"/>
        <v>0</v>
      </c>
      <c r="AB867" s="819" t="str">
        <f t="shared" si="124"/>
      </c>
    </row>
    <row r="868" ht="20"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2"/>
      </c>
      <c r="T868" s="772" t="str">
        <f>IF(B868="","",IF(ISERROR(MATCH($J868,SorP!$B$1:$B$6226,0)),"",INDIRECT("'SorP'!$A$"&amp;MATCH($S868&amp;$J868,SorP!C:C,0))))</f>
      </c>
      <c r="U868" s="792"/>
      <c r="V868" s="817" t="e">
        <f>IF(C868="",NA(),IF(OR(C868="Smelter not listed",C868="Smelter not yet identified"),MATCH($B868&amp;$D868,'Smelter Look-up'!$J:$J,0),MATCH($B868&amp;$C868,'Smelter Look-up'!$J:$J,0)))</f>
        <v>#N/A</v>
      </c>
      <c r="X868" s="818">
        <f t="shared" si="123"/>
        <v>0</v>
      </c>
      <c r="AB868" s="819" t="str">
        <f t="shared" si="124"/>
      </c>
    </row>
    <row r="869" ht="20"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2"/>
      </c>
      <c r="T869" s="772" t="str">
        <f>IF(B869="","",IF(ISERROR(MATCH($J869,SorP!$B$1:$B$6226,0)),"",INDIRECT("'SorP'!$A$"&amp;MATCH($S869&amp;$J869,SorP!C:C,0))))</f>
      </c>
      <c r="U869" s="792"/>
      <c r="V869" s="817" t="e">
        <f>IF(C869="",NA(),IF(OR(C869="Smelter not listed",C869="Smelter not yet identified"),MATCH($B869&amp;$D869,'Smelter Look-up'!$J:$J,0),MATCH($B869&amp;$C869,'Smelter Look-up'!$J:$J,0)))</f>
        <v>#N/A</v>
      </c>
      <c r="X869" s="818">
        <f t="shared" si="123"/>
        <v>0</v>
      </c>
      <c r="AB869" s="819" t="str">
        <f t="shared" si="124"/>
      </c>
    </row>
    <row r="870" ht="20"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2"/>
      </c>
      <c r="T870" s="772" t="str">
        <f>IF(B870="","",IF(ISERROR(MATCH($J870,SorP!$B$1:$B$6226,0)),"",INDIRECT("'SorP'!$A$"&amp;MATCH($S870&amp;$J870,SorP!C:C,0))))</f>
      </c>
      <c r="U870" s="792"/>
      <c r="V870" s="817" t="e">
        <f>IF(C870="",NA(),IF(OR(C870="Smelter not listed",C870="Smelter not yet identified"),MATCH($B870&amp;$D870,'Smelter Look-up'!$J:$J,0),MATCH($B870&amp;$C870,'Smelter Look-up'!$J:$J,0)))</f>
        <v>#N/A</v>
      </c>
      <c r="X870" s="818">
        <f t="shared" si="123"/>
        <v>0</v>
      </c>
      <c r="AB870" s="819" t="str">
        <f t="shared" si="124"/>
      </c>
    </row>
    <row r="871" ht="20"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2"/>
      </c>
      <c r="T871" s="772" t="str">
        <f>IF(B871="","",IF(ISERROR(MATCH($J871,SorP!$B$1:$B$6226,0)),"",INDIRECT("'SorP'!$A$"&amp;MATCH($S871&amp;$J871,SorP!C:C,0))))</f>
      </c>
      <c r="U871" s="792"/>
      <c r="V871" s="817" t="e">
        <f>IF(C871="",NA(),IF(OR(C871="Smelter not listed",C871="Smelter not yet identified"),MATCH($B871&amp;$D871,'Smelter Look-up'!$J:$J,0),MATCH($B871&amp;$C871,'Smelter Look-up'!$J:$J,0)))</f>
        <v>#N/A</v>
      </c>
      <c r="X871" s="818">
        <f t="shared" si="123"/>
        <v>0</v>
      </c>
      <c r="AB871" s="819" t="str">
        <f t="shared" si="124"/>
      </c>
    </row>
    <row r="872" ht="20"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2"/>
      </c>
      <c r="T872" s="772" t="str">
        <f>IF(B872="","",IF(ISERROR(MATCH($J872,SorP!$B$1:$B$6226,0)),"",INDIRECT("'SorP'!$A$"&amp;MATCH($S872&amp;$J872,SorP!C:C,0))))</f>
      </c>
      <c r="U872" s="792"/>
      <c r="V872" s="817" t="e">
        <f>IF(C872="",NA(),IF(OR(C872="Smelter not listed",C872="Smelter not yet identified"),MATCH($B872&amp;$D872,'Smelter Look-up'!$J:$J,0),MATCH($B872&amp;$C872,'Smelter Look-up'!$J:$J,0)))</f>
        <v>#N/A</v>
      </c>
      <c r="X872" s="818">
        <f t="shared" si="123"/>
        <v>0</v>
      </c>
      <c r="AB872" s="819" t="str">
        <f t="shared" si="124"/>
      </c>
    </row>
    <row r="873" ht="20"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2"/>
      </c>
      <c r="T873" s="772" t="str">
        <f>IF(B873="","",IF(ISERROR(MATCH($J873,SorP!$B$1:$B$6226,0)),"",INDIRECT("'SorP'!$A$"&amp;MATCH($S873&amp;$J873,SorP!C:C,0))))</f>
      </c>
      <c r="U873" s="792"/>
      <c r="V873" s="817" t="e">
        <f>IF(C873="",NA(),IF(OR(C873="Smelter not listed",C873="Smelter not yet identified"),MATCH($B873&amp;$D873,'Smelter Look-up'!$J:$J,0),MATCH($B873&amp;$C873,'Smelter Look-up'!$J:$J,0)))</f>
        <v>#N/A</v>
      </c>
      <c r="X873" s="818">
        <f t="shared" si="123"/>
        <v>0</v>
      </c>
      <c r="AB873" s="819" t="str">
        <f t="shared" si="124"/>
      </c>
    </row>
    <row r="874" ht="20"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2"/>
      </c>
      <c r="T874" s="772" t="str">
        <f>IF(B874="","",IF(ISERROR(MATCH($J874,SorP!$B$1:$B$6226,0)),"",INDIRECT("'SorP'!$A$"&amp;MATCH($S874&amp;$J874,SorP!C:C,0))))</f>
      </c>
      <c r="U874" s="792"/>
      <c r="V874" s="817" t="e">
        <f>IF(C874="",NA(),IF(OR(C874="Smelter not listed",C874="Smelter not yet identified"),MATCH($B874&amp;$D874,'Smelter Look-up'!$J:$J,0),MATCH($B874&amp;$C874,'Smelter Look-up'!$J:$J,0)))</f>
        <v>#N/A</v>
      </c>
      <c r="X874" s="818">
        <f t="shared" si="123"/>
        <v>0</v>
      </c>
      <c r="AB874" s="819" t="str">
        <f t="shared" si="124"/>
      </c>
    </row>
    <row r="875" ht="20"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2"/>
      </c>
      <c r="T875" s="772" t="str">
        <f>IF(B875="","",IF(ISERROR(MATCH($J875,SorP!$B$1:$B$6226,0)),"",INDIRECT("'SorP'!$A$"&amp;MATCH($S875&amp;$J875,SorP!C:C,0))))</f>
      </c>
      <c r="U875" s="792"/>
      <c r="V875" s="817" t="e">
        <f>IF(C875="",NA(),IF(OR(C875="Smelter not listed",C875="Smelter not yet identified"),MATCH($B875&amp;$D875,'Smelter Look-up'!$J:$J,0),MATCH($B875&amp;$C875,'Smelter Look-up'!$J:$J,0)))</f>
        <v>#N/A</v>
      </c>
      <c r="X875" s="818">
        <f t="shared" si="123"/>
        <v>0</v>
      </c>
      <c r="AB875" s="819" t="str">
        <f t="shared" si="124"/>
      </c>
    </row>
    <row r="876" ht="20"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2"/>
      </c>
      <c r="T876" s="772" t="str">
        <f>IF(B876="","",IF(ISERROR(MATCH($J876,SorP!$B$1:$B$6226,0)),"",INDIRECT("'SorP'!$A$"&amp;MATCH($S876&amp;$J876,SorP!C:C,0))))</f>
      </c>
      <c r="U876" s="792"/>
      <c r="V876" s="817" t="e">
        <f>IF(C876="",NA(),IF(OR(C876="Smelter not listed",C876="Smelter not yet identified"),MATCH($B876&amp;$D876,'Smelter Look-up'!$J:$J,0),MATCH($B876&amp;$C876,'Smelter Look-up'!$J:$J,0)))</f>
        <v>#N/A</v>
      </c>
      <c r="X876" s="818">
        <f t="shared" si="123"/>
        <v>0</v>
      </c>
      <c r="AB876" s="819" t="str">
        <f t="shared" si="124"/>
      </c>
    </row>
    <row r="877" ht="20"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2"/>
      </c>
      <c r="T877" s="772" t="str">
        <f>IF(B877="","",IF(ISERROR(MATCH($J877,SorP!$B$1:$B$6226,0)),"",INDIRECT("'SorP'!$A$"&amp;MATCH($S877&amp;$J877,SorP!C:C,0))))</f>
      </c>
      <c r="U877" s="792"/>
      <c r="V877" s="817" t="e">
        <f>IF(C877="",NA(),IF(OR(C877="Smelter not listed",C877="Smelter not yet identified"),MATCH($B877&amp;$D877,'Smelter Look-up'!$J:$J,0),MATCH($B877&amp;$C877,'Smelter Look-up'!$J:$J,0)))</f>
        <v>#N/A</v>
      </c>
      <c r="X877" s="818">
        <f t="shared" si="123"/>
        <v>0</v>
      </c>
      <c r="AB877" s="819" t="str">
        <f t="shared" si="124"/>
      </c>
    </row>
    <row r="878" ht="20"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2"/>
      </c>
      <c r="T878" s="772" t="str">
        <f>IF(B878="","",IF(ISERROR(MATCH($J878,SorP!$B$1:$B$6226,0)),"",INDIRECT("'SorP'!$A$"&amp;MATCH($S878&amp;$J878,SorP!C:C,0))))</f>
      </c>
      <c r="U878" s="792"/>
      <c r="V878" s="817" t="e">
        <f>IF(C878="",NA(),IF(OR(C878="Smelter not listed",C878="Smelter not yet identified"),MATCH($B878&amp;$D878,'Smelter Look-up'!$J:$J,0),MATCH($B878&amp;$C878,'Smelter Look-up'!$J:$J,0)))</f>
        <v>#N/A</v>
      </c>
      <c r="X878" s="818">
        <f t="shared" si="123"/>
        <v>0</v>
      </c>
      <c r="AB878" s="819" t="str">
        <f t="shared" si="124"/>
      </c>
    </row>
    <row r="879" ht="20"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2"/>
      </c>
      <c r="T879" s="772" t="str">
        <f>IF(B879="","",IF(ISERROR(MATCH($J879,SorP!$B$1:$B$6226,0)),"",INDIRECT("'SorP'!$A$"&amp;MATCH($S879&amp;$J879,SorP!C:C,0))))</f>
      </c>
      <c r="U879" s="792"/>
      <c r="V879" s="817" t="e">
        <f>IF(C879="",NA(),IF(OR(C879="Smelter not listed",C879="Smelter not yet identified"),MATCH($B879&amp;$D879,'Smelter Look-up'!$J:$J,0),MATCH($B879&amp;$C879,'Smelter Look-up'!$J:$J,0)))</f>
        <v>#N/A</v>
      </c>
      <c r="X879" s="818">
        <f t="shared" si="123"/>
        <v>0</v>
      </c>
      <c r="AB879" s="819" t="str">
        <f t="shared" si="124"/>
      </c>
    </row>
    <row r="880" ht="20"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2"/>
      </c>
      <c r="T880" s="772" t="str">
        <f>IF(B880="","",IF(ISERROR(MATCH($J880,SorP!$B$1:$B$6226,0)),"",INDIRECT("'SorP'!$A$"&amp;MATCH($S880&amp;$J880,SorP!C:C,0))))</f>
      </c>
      <c r="U880" s="792"/>
      <c r="V880" s="817" t="e">
        <f>IF(C880="",NA(),IF(OR(C880="Smelter not listed",C880="Smelter not yet identified"),MATCH($B880&amp;$D880,'Smelter Look-up'!$J:$J,0),MATCH($B880&amp;$C880,'Smelter Look-up'!$J:$J,0)))</f>
        <v>#N/A</v>
      </c>
      <c r="X880" s="818">
        <f t="shared" si="123"/>
        <v>0</v>
      </c>
      <c r="AB880" s="819" t="str">
        <f t="shared" si="124"/>
      </c>
    </row>
    <row r="881" ht="20"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2"/>
      </c>
      <c r="T881" s="772" t="str">
        <f>IF(B881="","",IF(ISERROR(MATCH($J881,SorP!$B$1:$B$6226,0)),"",INDIRECT("'SorP'!$A$"&amp;MATCH($S881&amp;$J881,SorP!C:C,0))))</f>
      </c>
      <c r="U881" s="792"/>
      <c r="V881" s="817" t="e">
        <f>IF(C881="",NA(),IF(OR(C881="Smelter not listed",C881="Smelter not yet identified"),MATCH($B881&amp;$D881,'Smelter Look-up'!$J:$J,0),MATCH($B881&amp;$C881,'Smelter Look-up'!$J:$J,0)))</f>
        <v>#N/A</v>
      </c>
      <c r="X881" s="818">
        <f t="shared" si="123"/>
        <v>0</v>
      </c>
      <c r="AB881" s="819" t="str">
        <f t="shared" si="124"/>
      </c>
    </row>
    <row r="882" ht="20"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2"/>
      </c>
      <c r="T882" s="772" t="str">
        <f>IF(B882="","",IF(ISERROR(MATCH($J882,SorP!$B$1:$B$6226,0)),"",INDIRECT("'SorP'!$A$"&amp;MATCH($S882&amp;$J882,SorP!C:C,0))))</f>
      </c>
      <c r="U882" s="792"/>
      <c r="V882" s="817" t="e">
        <f>IF(C882="",NA(),IF(OR(C882="Smelter not listed",C882="Smelter not yet identified"),MATCH($B882&amp;$D882,'Smelter Look-up'!$J:$J,0),MATCH($B882&amp;$C882,'Smelter Look-up'!$J:$J,0)))</f>
        <v>#N/A</v>
      </c>
      <c r="X882" s="818">
        <f t="shared" si="123"/>
        <v>0</v>
      </c>
      <c r="AB882" s="819" t="str">
        <f t="shared" si="124"/>
      </c>
    </row>
    <row r="883" ht="20"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2"/>
      </c>
      <c r="T883" s="772" t="str">
        <f>IF(B883="","",IF(ISERROR(MATCH($J883,SorP!$B$1:$B$6226,0)),"",INDIRECT("'SorP'!$A$"&amp;MATCH($S883&amp;$J883,SorP!C:C,0))))</f>
      </c>
      <c r="U883" s="792"/>
      <c r="V883" s="817" t="e">
        <f>IF(C883="",NA(),IF(OR(C883="Smelter not listed",C883="Smelter not yet identified"),MATCH($B883&amp;$D883,'Smelter Look-up'!$J:$J,0),MATCH($B883&amp;$C883,'Smelter Look-up'!$J:$J,0)))</f>
        <v>#N/A</v>
      </c>
      <c r="X883" s="818">
        <f t="shared" si="123"/>
        <v>0</v>
      </c>
      <c r="AB883" s="819" t="str">
        <f t="shared" si="124"/>
      </c>
    </row>
    <row r="884" ht="20"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2"/>
      </c>
      <c r="T884" s="772" t="str">
        <f>IF(B884="","",IF(ISERROR(MATCH($J884,SorP!$B$1:$B$6226,0)),"",INDIRECT("'SorP'!$A$"&amp;MATCH($S884&amp;$J884,SorP!C:C,0))))</f>
      </c>
      <c r="U884" s="792"/>
      <c r="V884" s="817" t="e">
        <f>IF(C884="",NA(),IF(OR(C884="Smelter not listed",C884="Smelter not yet identified"),MATCH($B884&amp;$D884,'Smelter Look-up'!$J:$J,0),MATCH($B884&amp;$C884,'Smelter Look-up'!$J:$J,0)))</f>
        <v>#N/A</v>
      </c>
      <c r="X884" s="818">
        <f t="shared" si="123"/>
        <v>0</v>
      </c>
      <c r="AB884" s="819" t="str">
        <f t="shared" si="124"/>
      </c>
    </row>
    <row r="885" ht="20"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2"/>
      </c>
      <c r="T885" s="772" t="str">
        <f>IF(B885="","",IF(ISERROR(MATCH($J885,SorP!$B$1:$B$6226,0)),"",INDIRECT("'SorP'!$A$"&amp;MATCH($S885&amp;$J885,SorP!C:C,0))))</f>
      </c>
      <c r="U885" s="792"/>
      <c r="V885" s="817" t="e">
        <f>IF(C885="",NA(),IF(OR(C885="Smelter not listed",C885="Smelter not yet identified"),MATCH($B885&amp;$D885,'Smelter Look-up'!$J:$J,0),MATCH($B885&amp;$C885,'Smelter Look-up'!$J:$J,0)))</f>
        <v>#N/A</v>
      </c>
      <c r="X885" s="818">
        <f t="shared" si="123"/>
        <v>0</v>
      </c>
      <c r="AB885" s="819" t="str">
        <f t="shared" si="124"/>
      </c>
    </row>
    <row r="886" ht="20"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2"/>
      </c>
      <c r="T886" s="772" t="str">
        <f>IF(B886="","",IF(ISERROR(MATCH($J886,SorP!$B$1:$B$6226,0)),"",INDIRECT("'SorP'!$A$"&amp;MATCH($S886&amp;$J886,SorP!C:C,0))))</f>
      </c>
      <c r="U886" s="792"/>
      <c r="V886" s="817" t="e">
        <f>IF(C886="",NA(),IF(OR(C886="Smelter not listed",C886="Smelter not yet identified"),MATCH($B886&amp;$D886,'Smelter Look-up'!$J:$J,0),MATCH($B886&amp;$C886,'Smelter Look-up'!$J:$J,0)))</f>
        <v>#N/A</v>
      </c>
      <c r="X886" s="818">
        <f t="shared" si="123"/>
        <v>0</v>
      </c>
      <c r="AB886" s="819" t="str">
        <f t="shared" si="124"/>
      </c>
    </row>
    <row r="887" ht="20"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2"/>
      </c>
      <c r="T887" s="772" t="str">
        <f>IF(B887="","",IF(ISERROR(MATCH($J887,SorP!$B$1:$B$6226,0)),"",INDIRECT("'SorP'!$A$"&amp;MATCH($S887&amp;$J887,SorP!C:C,0))))</f>
      </c>
      <c r="U887" s="792"/>
      <c r="V887" s="817" t="e">
        <f>IF(C887="",NA(),IF(OR(C887="Smelter not listed",C887="Smelter not yet identified"),MATCH($B887&amp;$D887,'Smelter Look-up'!$J:$J,0),MATCH($B887&amp;$C887,'Smelter Look-up'!$J:$J,0)))</f>
        <v>#N/A</v>
      </c>
      <c r="X887" s="818">
        <f t="shared" si="123"/>
        <v>0</v>
      </c>
      <c r="AB887" s="819" t="str">
        <f t="shared" si="124"/>
      </c>
    </row>
    <row r="888" ht="20"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2"/>
      </c>
      <c r="T888" s="772" t="str">
        <f>IF(B888="","",IF(ISERROR(MATCH($J888,SorP!$B$1:$B$6226,0)),"",INDIRECT("'SorP'!$A$"&amp;MATCH($S888&amp;$J888,SorP!C:C,0))))</f>
      </c>
      <c r="U888" s="792"/>
      <c r="V888" s="817" t="e">
        <f>IF(C888="",NA(),IF(OR(C888="Smelter not listed",C888="Smelter not yet identified"),MATCH($B888&amp;$D888,'Smelter Look-up'!$J:$J,0),MATCH($B888&amp;$C888,'Smelter Look-up'!$J:$J,0)))</f>
        <v>#N/A</v>
      </c>
      <c r="X888" s="818">
        <f t="shared" si="123"/>
        <v>0</v>
      </c>
      <c r="AB888" s="819" t="str">
        <f t="shared" si="124"/>
      </c>
    </row>
    <row r="889" ht="20"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2"/>
      </c>
      <c r="T889" s="772" t="str">
        <f>IF(B889="","",IF(ISERROR(MATCH($J889,SorP!$B$1:$B$6226,0)),"",INDIRECT("'SorP'!$A$"&amp;MATCH($S889&amp;$J889,SorP!C:C,0))))</f>
      </c>
      <c r="U889" s="792"/>
      <c r="V889" s="817" t="e">
        <f>IF(C889="",NA(),IF(OR(C889="Smelter not listed",C889="Smelter not yet identified"),MATCH($B889&amp;$D889,'Smelter Look-up'!$J:$J,0),MATCH($B889&amp;$C889,'Smelter Look-up'!$J:$J,0)))</f>
        <v>#N/A</v>
      </c>
      <c r="X889" s="818">
        <f t="shared" si="123"/>
        <v>0</v>
      </c>
      <c r="AB889" s="819" t="str">
        <f t="shared" si="124"/>
      </c>
    </row>
    <row r="890" ht="20"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2"/>
      </c>
      <c r="T890" s="772" t="str">
        <f>IF(B890="","",IF(ISERROR(MATCH($J890,SorP!$B$1:$B$6226,0)),"",INDIRECT("'SorP'!$A$"&amp;MATCH($S890&amp;$J890,SorP!C:C,0))))</f>
      </c>
      <c r="U890" s="792"/>
      <c r="V890" s="817" t="e">
        <f>IF(C890="",NA(),IF(OR(C890="Smelter not listed",C890="Smelter not yet identified"),MATCH($B890&amp;$D890,'Smelter Look-up'!$J:$J,0),MATCH($B890&amp;$C890,'Smelter Look-up'!$J:$J,0)))</f>
        <v>#N/A</v>
      </c>
      <c r="X890" s="818">
        <f t="shared" si="123"/>
        <v>0</v>
      </c>
      <c r="AB890" s="819" t="str">
        <f t="shared" si="124"/>
      </c>
    </row>
    <row r="891" ht="20"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IF(B891="","",IF(ISERROR(MATCH($J891,SorP!$B$1:$B$6226,0)),"",INDIRECT("'SorP'!$A$"&amp;MATCH($S891&amp;$J891,SorP!C:C,0))))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8">IF(B892="","",IF(ISERROR(MATCH($E892,CL,0)),"Unknown",INDIRECT("'C'!$A$"&amp;MATCH($E892,CL,0)+1)))</f>
      </c>
      <c r="T892" s="772" t="str">
        <f>IF(B892="","",IF(ISERROR(MATCH($J892,SorP!$B$1:$B$6226,0)),"",INDIRECT("'SorP'!$A$"&amp;MATCH($S892&amp;$J892,SorP!C:C,0))))</f>
      </c>
      <c r="U892" s="792"/>
      <c r="V892" s="817" t="e">
        <f>IF(C892="",NA(),IF(OR(C892="Smelter not listed",C892="Smelter not yet identified"),MATCH($B892&amp;$D892,'Smelter Look-up'!$J:$J,0),MATCH($B892&amp;$C892,'Smelter Look-up'!$J:$J,0)))</f>
        <v>#N/A</v>
      </c>
      <c r="X892" s="818">
        <f ref="X892:X923" t="shared" si="129">IF(AND(C892="Smelter not listed",OR(LEN(D892)=0,LEN(E892)=0)),1,0)</f>
        <v>0</v>
      </c>
      <c r="AB892" s="819" t="str">
        <f ref="AB892:AB923" t="shared" si="130">B892&amp;C892</f>
      </c>
    </row>
    <row r="893" ht="20"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8"/>
      </c>
      <c r="T893" s="772" t="str">
        <f>IF(B893="","",IF(ISERROR(MATCH($J893,SorP!$B$1:$B$6226,0)),"",INDIRECT("'SorP'!$A$"&amp;MATCH($S893&amp;$J893,SorP!C:C,0))))</f>
      </c>
      <c r="U893" s="792"/>
      <c r="V893" s="817" t="e">
        <f>IF(C893="",NA(),IF(OR(C893="Smelter not listed",C893="Smelter not yet identified"),MATCH($B893&amp;$D893,'Smelter Look-up'!$J:$J,0),MATCH($B893&amp;$C893,'Smelter Look-up'!$J:$J,0)))</f>
        <v>#N/A</v>
      </c>
      <c r="X893" s="818">
        <f t="shared" si="129"/>
        <v>0</v>
      </c>
      <c r="AB893" s="819" t="str">
        <f t="shared" si="130"/>
      </c>
    </row>
    <row r="894" ht="20"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8"/>
      </c>
      <c r="T894" s="772" t="str">
        <f>IF(B894="","",IF(ISERROR(MATCH($J894,SorP!$B$1:$B$6226,0)),"",INDIRECT("'SorP'!$A$"&amp;MATCH($S894&amp;$J894,SorP!C:C,0))))</f>
      </c>
      <c r="U894" s="792"/>
      <c r="V894" s="817" t="e">
        <f>IF(C894="",NA(),IF(OR(C894="Smelter not listed",C894="Smelter not yet identified"),MATCH($B894&amp;$D894,'Smelter Look-up'!$J:$J,0),MATCH($B894&amp;$C894,'Smelter Look-up'!$J:$J,0)))</f>
        <v>#N/A</v>
      </c>
      <c r="X894" s="818">
        <f t="shared" si="129"/>
        <v>0</v>
      </c>
      <c r="AB894" s="819" t="str">
        <f t="shared" si="130"/>
      </c>
    </row>
    <row r="895" ht="20"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8"/>
      </c>
      <c r="T895" s="772" t="str">
        <f>IF(B895="","",IF(ISERROR(MATCH($J895,SorP!$B$1:$B$6226,0)),"",INDIRECT("'SorP'!$A$"&amp;MATCH($S895&amp;$J895,SorP!C:C,0))))</f>
      </c>
      <c r="U895" s="792"/>
      <c r="V895" s="817" t="e">
        <f>IF(C895="",NA(),IF(OR(C895="Smelter not listed",C895="Smelter not yet identified"),MATCH($B895&amp;$D895,'Smelter Look-up'!$J:$J,0),MATCH($B895&amp;$C895,'Smelter Look-up'!$J:$J,0)))</f>
        <v>#N/A</v>
      </c>
      <c r="X895" s="818">
        <f t="shared" si="129"/>
        <v>0</v>
      </c>
      <c r="AB895" s="819" t="str">
        <f t="shared" si="130"/>
      </c>
    </row>
    <row r="896" ht="20"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8"/>
      </c>
      <c r="T896" s="772" t="str">
        <f>IF(B896="","",IF(ISERROR(MATCH($J896,SorP!$B$1:$B$6226,0)),"",INDIRECT("'SorP'!$A$"&amp;MATCH($S896&amp;$J896,SorP!C:C,0))))</f>
      </c>
      <c r="U896" s="792"/>
      <c r="V896" s="817" t="e">
        <f>IF(C896="",NA(),IF(OR(C896="Smelter not listed",C896="Smelter not yet identified"),MATCH($B896&amp;$D896,'Smelter Look-up'!$J:$J,0),MATCH($B896&amp;$C896,'Smelter Look-up'!$J:$J,0)))</f>
        <v>#N/A</v>
      </c>
      <c r="X896" s="818">
        <f t="shared" si="129"/>
        <v>0</v>
      </c>
      <c r="AB896" s="819" t="str">
        <f t="shared" si="130"/>
      </c>
    </row>
    <row r="897" ht="20"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8"/>
      </c>
      <c r="T897" s="772" t="str">
        <f>IF(B897="","",IF(ISERROR(MATCH($J897,SorP!$B$1:$B$6226,0)),"",INDIRECT("'SorP'!$A$"&amp;MATCH($S897&amp;$J897,SorP!C:C,0))))</f>
      </c>
      <c r="U897" s="792"/>
      <c r="V897" s="817" t="e">
        <f>IF(C897="",NA(),IF(OR(C897="Smelter not listed",C897="Smelter not yet identified"),MATCH($B897&amp;$D897,'Smelter Look-up'!$J:$J,0),MATCH($B897&amp;$C897,'Smelter Look-up'!$J:$J,0)))</f>
        <v>#N/A</v>
      </c>
      <c r="X897" s="818">
        <f t="shared" si="129"/>
        <v>0</v>
      </c>
      <c r="AB897" s="819" t="str">
        <f t="shared" si="130"/>
      </c>
    </row>
    <row r="898" ht="20"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8"/>
      </c>
      <c r="T898" s="772" t="str">
        <f>IF(B898="","",IF(ISERROR(MATCH($J898,SorP!$B$1:$B$6226,0)),"",INDIRECT("'SorP'!$A$"&amp;MATCH($S898&amp;$J898,SorP!C:C,0))))</f>
      </c>
      <c r="U898" s="792"/>
      <c r="V898" s="817" t="e">
        <f>IF(C898="",NA(),IF(OR(C898="Smelter not listed",C898="Smelter not yet identified"),MATCH($B898&amp;$D898,'Smelter Look-up'!$J:$J,0),MATCH($B898&amp;$C898,'Smelter Look-up'!$J:$J,0)))</f>
        <v>#N/A</v>
      </c>
      <c r="X898" s="818">
        <f t="shared" si="129"/>
        <v>0</v>
      </c>
      <c r="AB898" s="819" t="str">
        <f t="shared" si="130"/>
      </c>
    </row>
    <row r="899" ht="20"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8"/>
      </c>
      <c r="T899" s="772" t="str">
        <f>IF(B899="","",IF(ISERROR(MATCH($J899,SorP!$B$1:$B$6226,0)),"",INDIRECT("'SorP'!$A$"&amp;MATCH($S899&amp;$J899,SorP!C:C,0))))</f>
      </c>
      <c r="U899" s="792"/>
      <c r="V899" s="817" t="e">
        <f>IF(C899="",NA(),IF(OR(C899="Smelter not listed",C899="Smelter not yet identified"),MATCH($B899&amp;$D899,'Smelter Look-up'!$J:$J,0),MATCH($B899&amp;$C899,'Smelter Look-up'!$J:$J,0)))</f>
        <v>#N/A</v>
      </c>
      <c r="X899" s="818">
        <f t="shared" si="129"/>
        <v>0</v>
      </c>
      <c r="AB899" s="819" t="str">
        <f t="shared" si="130"/>
      </c>
    </row>
    <row r="900" ht="20"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8"/>
      </c>
      <c r="T900" s="772" t="str">
        <f>IF(B900="","",IF(ISERROR(MATCH($J900,SorP!$B$1:$B$6226,0)),"",INDIRECT("'SorP'!$A$"&amp;MATCH($S900&amp;$J900,SorP!C:C,0))))</f>
      </c>
      <c r="U900" s="792"/>
      <c r="V900" s="817" t="e">
        <f>IF(C900="",NA(),IF(OR(C900="Smelter not listed",C900="Smelter not yet identified"),MATCH($B900&amp;$D900,'Smelter Look-up'!$J:$J,0),MATCH($B900&amp;$C900,'Smelter Look-up'!$J:$J,0)))</f>
        <v>#N/A</v>
      </c>
      <c r="X900" s="818">
        <f t="shared" si="129"/>
        <v>0</v>
      </c>
      <c r="AB900" s="819" t="str">
        <f t="shared" si="130"/>
      </c>
    </row>
    <row r="901" ht="20"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8"/>
      </c>
      <c r="T901" s="772" t="str">
        <f>IF(B901="","",IF(ISERROR(MATCH($J901,SorP!$B$1:$B$6226,0)),"",INDIRECT("'SorP'!$A$"&amp;MATCH($S901&amp;$J901,SorP!C:C,0))))</f>
      </c>
      <c r="U901" s="792"/>
      <c r="V901" s="817" t="e">
        <f>IF(C901="",NA(),IF(OR(C901="Smelter not listed",C901="Smelter not yet identified"),MATCH($B901&amp;$D901,'Smelter Look-up'!$J:$J,0),MATCH($B901&amp;$C901,'Smelter Look-up'!$J:$J,0)))</f>
        <v>#N/A</v>
      </c>
      <c r="X901" s="818">
        <f t="shared" si="129"/>
        <v>0</v>
      </c>
      <c r="AB901" s="819" t="str">
        <f t="shared" si="130"/>
      </c>
    </row>
    <row r="902" ht="20"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8"/>
      </c>
      <c r="T902" s="772" t="str">
        <f>IF(B902="","",IF(ISERROR(MATCH($J902,SorP!$B$1:$B$6226,0)),"",INDIRECT("'SorP'!$A$"&amp;MATCH($S902&amp;$J902,SorP!C:C,0))))</f>
      </c>
      <c r="U902" s="792"/>
      <c r="V902" s="817" t="e">
        <f>IF(C902="",NA(),IF(OR(C902="Smelter not listed",C902="Smelter not yet identified"),MATCH($B902&amp;$D902,'Smelter Look-up'!$J:$J,0),MATCH($B902&amp;$C902,'Smelter Look-up'!$J:$J,0)))</f>
        <v>#N/A</v>
      </c>
      <c r="X902" s="818">
        <f t="shared" si="129"/>
        <v>0</v>
      </c>
      <c r="AB902" s="819" t="str">
        <f t="shared" si="130"/>
      </c>
    </row>
    <row r="903" ht="20"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8"/>
      </c>
      <c r="T903" s="772" t="str">
        <f>IF(B903="","",IF(ISERROR(MATCH($J903,SorP!$B$1:$B$6226,0)),"",INDIRECT("'SorP'!$A$"&amp;MATCH($S903&amp;$J903,SorP!C:C,0))))</f>
      </c>
      <c r="U903" s="792"/>
      <c r="V903" s="817" t="e">
        <f>IF(C903="",NA(),IF(OR(C903="Smelter not listed",C903="Smelter not yet identified"),MATCH($B903&amp;$D903,'Smelter Look-up'!$J:$J,0),MATCH($B903&amp;$C903,'Smelter Look-up'!$J:$J,0)))</f>
        <v>#N/A</v>
      </c>
      <c r="X903" s="818">
        <f t="shared" si="129"/>
        <v>0</v>
      </c>
      <c r="AB903" s="819" t="str">
        <f t="shared" si="130"/>
      </c>
    </row>
    <row r="904" ht="20"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8"/>
      </c>
      <c r="T904" s="772" t="str">
        <f>IF(B904="","",IF(ISERROR(MATCH($J904,SorP!$B$1:$B$6226,0)),"",INDIRECT("'SorP'!$A$"&amp;MATCH($S904&amp;$J904,SorP!C:C,0))))</f>
      </c>
      <c r="U904" s="792"/>
      <c r="V904" s="817" t="e">
        <f>IF(C904="",NA(),IF(OR(C904="Smelter not listed",C904="Smelter not yet identified"),MATCH($B904&amp;$D904,'Smelter Look-up'!$J:$J,0),MATCH($B904&amp;$C904,'Smelter Look-up'!$J:$J,0)))</f>
        <v>#N/A</v>
      </c>
      <c r="X904" s="818">
        <f t="shared" si="129"/>
        <v>0</v>
      </c>
      <c r="AB904" s="819" t="str">
        <f t="shared" si="130"/>
      </c>
    </row>
    <row r="905" ht="20"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8"/>
      </c>
      <c r="T905" s="772" t="str">
        <f>IF(B905="","",IF(ISERROR(MATCH($J905,SorP!$B$1:$B$6226,0)),"",INDIRECT("'SorP'!$A$"&amp;MATCH($S905&amp;$J905,SorP!C:C,0))))</f>
      </c>
      <c r="U905" s="792"/>
      <c r="V905" s="817" t="e">
        <f>IF(C905="",NA(),IF(OR(C905="Smelter not listed",C905="Smelter not yet identified"),MATCH($B905&amp;$D905,'Smelter Look-up'!$J:$J,0),MATCH($B905&amp;$C905,'Smelter Look-up'!$J:$J,0)))</f>
        <v>#N/A</v>
      </c>
      <c r="X905" s="818">
        <f t="shared" si="129"/>
        <v>0</v>
      </c>
      <c r="AB905" s="819" t="str">
        <f t="shared" si="130"/>
      </c>
    </row>
    <row r="906" ht="20"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8"/>
      </c>
      <c r="T906" s="772" t="str">
        <f>IF(B906="","",IF(ISERROR(MATCH($J906,SorP!$B$1:$B$6226,0)),"",INDIRECT("'SorP'!$A$"&amp;MATCH($S906&amp;$J906,SorP!C:C,0))))</f>
      </c>
      <c r="U906" s="792"/>
      <c r="V906" s="817" t="e">
        <f>IF(C906="",NA(),IF(OR(C906="Smelter not listed",C906="Smelter not yet identified"),MATCH($B906&amp;$D906,'Smelter Look-up'!$J:$J,0),MATCH($B906&amp;$C906,'Smelter Look-up'!$J:$J,0)))</f>
        <v>#N/A</v>
      </c>
      <c r="X906" s="818">
        <f t="shared" si="129"/>
        <v>0</v>
      </c>
      <c r="AB906" s="819" t="str">
        <f t="shared" si="130"/>
      </c>
    </row>
    <row r="907" ht="20"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8"/>
      </c>
      <c r="T907" s="772" t="str">
        <f>IF(B907="","",IF(ISERROR(MATCH($J907,SorP!$B$1:$B$6226,0)),"",INDIRECT("'SorP'!$A$"&amp;MATCH($S907&amp;$J907,SorP!C:C,0))))</f>
      </c>
      <c r="U907" s="792"/>
      <c r="V907" s="817" t="e">
        <f>IF(C907="",NA(),IF(OR(C907="Smelter not listed",C907="Smelter not yet identified"),MATCH($B907&amp;$D907,'Smelter Look-up'!$J:$J,0),MATCH($B907&amp;$C907,'Smelter Look-up'!$J:$J,0)))</f>
        <v>#N/A</v>
      </c>
      <c r="X907" s="818">
        <f t="shared" si="129"/>
        <v>0</v>
      </c>
      <c r="AB907" s="819" t="str">
        <f t="shared" si="130"/>
      </c>
    </row>
    <row r="908" ht="20"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8"/>
      </c>
      <c r="T908" s="772" t="str">
        <f>IF(B908="","",IF(ISERROR(MATCH($J908,SorP!$B$1:$B$6226,0)),"",INDIRECT("'SorP'!$A$"&amp;MATCH($S908&amp;$J908,SorP!C:C,0))))</f>
      </c>
      <c r="U908" s="792"/>
      <c r="V908" s="817" t="e">
        <f>IF(C908="",NA(),IF(OR(C908="Smelter not listed",C908="Smelter not yet identified"),MATCH($B908&amp;$D908,'Smelter Look-up'!$J:$J,0),MATCH($B908&amp;$C908,'Smelter Look-up'!$J:$J,0)))</f>
        <v>#N/A</v>
      </c>
      <c r="X908" s="818">
        <f t="shared" si="129"/>
        <v>0</v>
      </c>
      <c r="AB908" s="819" t="str">
        <f t="shared" si="130"/>
      </c>
    </row>
    <row r="909" ht="20"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8"/>
      </c>
      <c r="T909" s="772" t="str">
        <f>IF(B909="","",IF(ISERROR(MATCH($J909,SorP!$B$1:$B$6226,0)),"",INDIRECT("'SorP'!$A$"&amp;MATCH($S909&amp;$J909,SorP!C:C,0))))</f>
      </c>
      <c r="U909" s="792"/>
      <c r="V909" s="817" t="e">
        <f>IF(C909="",NA(),IF(OR(C909="Smelter not listed",C909="Smelter not yet identified"),MATCH($B909&amp;$D909,'Smelter Look-up'!$J:$J,0),MATCH($B909&amp;$C909,'Smelter Look-up'!$J:$J,0)))</f>
        <v>#N/A</v>
      </c>
      <c r="X909" s="818">
        <f t="shared" si="129"/>
        <v>0</v>
      </c>
      <c r="AB909" s="819" t="str">
        <f t="shared" si="130"/>
      </c>
    </row>
    <row r="910" ht="20"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8"/>
      </c>
      <c r="T910" s="772" t="str">
        <f>IF(B910="","",IF(ISERROR(MATCH($J910,SorP!$B$1:$B$6226,0)),"",INDIRECT("'SorP'!$A$"&amp;MATCH($S910&amp;$J910,SorP!C:C,0))))</f>
      </c>
      <c r="U910" s="792"/>
      <c r="V910" s="817" t="e">
        <f>IF(C910="",NA(),IF(OR(C910="Smelter not listed",C910="Smelter not yet identified"),MATCH($B910&amp;$D910,'Smelter Look-up'!$J:$J,0),MATCH($B910&amp;$C910,'Smelter Look-up'!$J:$J,0)))</f>
        <v>#N/A</v>
      </c>
      <c r="X910" s="818">
        <f t="shared" si="129"/>
        <v>0</v>
      </c>
      <c r="AB910" s="819" t="str">
        <f t="shared" si="130"/>
      </c>
    </row>
    <row r="911" ht="20"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8"/>
      </c>
      <c r="T911" s="772" t="str">
        <f>IF(B911="","",IF(ISERROR(MATCH($J911,SorP!$B$1:$B$6226,0)),"",INDIRECT("'SorP'!$A$"&amp;MATCH($S911&amp;$J911,SorP!C:C,0))))</f>
      </c>
      <c r="U911" s="792"/>
      <c r="V911" s="817" t="e">
        <f>IF(C911="",NA(),IF(OR(C911="Smelter not listed",C911="Smelter not yet identified"),MATCH($B911&amp;$D911,'Smelter Look-up'!$J:$J,0),MATCH($B911&amp;$C911,'Smelter Look-up'!$J:$J,0)))</f>
        <v>#N/A</v>
      </c>
      <c r="X911" s="818">
        <f t="shared" si="129"/>
        <v>0</v>
      </c>
      <c r="AB911" s="819" t="str">
        <f t="shared" si="130"/>
      </c>
    </row>
    <row r="912" ht="20"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8"/>
      </c>
      <c r="T912" s="772" t="str">
        <f>IF(B912="","",IF(ISERROR(MATCH($J912,SorP!$B$1:$B$6226,0)),"",INDIRECT("'SorP'!$A$"&amp;MATCH($S912&amp;$J912,SorP!C:C,0))))</f>
      </c>
      <c r="U912" s="792"/>
      <c r="V912" s="817" t="e">
        <f>IF(C912="",NA(),IF(OR(C912="Smelter not listed",C912="Smelter not yet identified"),MATCH($B912&amp;$D912,'Smelter Look-up'!$J:$J,0),MATCH($B912&amp;$C912,'Smelter Look-up'!$J:$J,0)))</f>
        <v>#N/A</v>
      </c>
      <c r="X912" s="818">
        <f t="shared" si="129"/>
        <v>0</v>
      </c>
      <c r="AB912" s="819" t="str">
        <f t="shared" si="130"/>
      </c>
    </row>
    <row r="913" ht="20"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8"/>
      </c>
      <c r="T913" s="772" t="str">
        <f>IF(B913="","",IF(ISERROR(MATCH($J913,SorP!$B$1:$B$6226,0)),"",INDIRECT("'SorP'!$A$"&amp;MATCH($S913&amp;$J913,SorP!C:C,0))))</f>
      </c>
      <c r="U913" s="792"/>
      <c r="V913" s="817" t="e">
        <f>IF(C913="",NA(),IF(OR(C913="Smelter not listed",C913="Smelter not yet identified"),MATCH($B913&amp;$D913,'Smelter Look-up'!$J:$J,0),MATCH($B913&amp;$C913,'Smelter Look-up'!$J:$J,0)))</f>
        <v>#N/A</v>
      </c>
      <c r="X913" s="818">
        <f t="shared" si="129"/>
        <v>0</v>
      </c>
      <c r="AB913" s="819" t="str">
        <f t="shared" si="130"/>
      </c>
    </row>
    <row r="914" ht="20"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8"/>
      </c>
      <c r="T914" s="772" t="str">
        <f>IF(B914="","",IF(ISERROR(MATCH($J914,SorP!$B$1:$B$6226,0)),"",INDIRECT("'SorP'!$A$"&amp;MATCH($S914&amp;$J914,SorP!C:C,0))))</f>
      </c>
      <c r="U914" s="792"/>
      <c r="V914" s="817" t="e">
        <f>IF(C914="",NA(),IF(OR(C914="Smelter not listed",C914="Smelter not yet identified"),MATCH($B914&amp;$D914,'Smelter Look-up'!$J:$J,0),MATCH($B914&amp;$C914,'Smelter Look-up'!$J:$J,0)))</f>
        <v>#N/A</v>
      </c>
      <c r="X914" s="818">
        <f t="shared" si="129"/>
        <v>0</v>
      </c>
      <c r="AB914" s="819" t="str">
        <f t="shared" si="130"/>
      </c>
    </row>
    <row r="915" ht="20"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8"/>
      </c>
      <c r="T915" s="772" t="str">
        <f>IF(B915="","",IF(ISERROR(MATCH($J915,SorP!$B$1:$B$6226,0)),"",INDIRECT("'SorP'!$A$"&amp;MATCH($S915&amp;$J915,SorP!C:C,0))))</f>
      </c>
      <c r="U915" s="792"/>
      <c r="V915" s="817" t="e">
        <f>IF(C915="",NA(),IF(OR(C915="Smelter not listed",C915="Smelter not yet identified"),MATCH($B915&amp;$D915,'Smelter Look-up'!$J:$J,0),MATCH($B915&amp;$C915,'Smelter Look-up'!$J:$J,0)))</f>
        <v>#N/A</v>
      </c>
      <c r="X915" s="818">
        <f t="shared" si="129"/>
        <v>0</v>
      </c>
      <c r="AB915" s="819" t="str">
        <f t="shared" si="130"/>
      </c>
    </row>
    <row r="916" ht="20"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8"/>
      </c>
      <c r="T916" s="772" t="str">
        <f>IF(B916="","",IF(ISERROR(MATCH($J916,SorP!$B$1:$B$6226,0)),"",INDIRECT("'SorP'!$A$"&amp;MATCH($S916&amp;$J916,SorP!C:C,0))))</f>
      </c>
      <c r="U916" s="792"/>
      <c r="V916" s="817" t="e">
        <f>IF(C916="",NA(),IF(OR(C916="Smelter not listed",C916="Smelter not yet identified"),MATCH($B916&amp;$D916,'Smelter Look-up'!$J:$J,0),MATCH($B916&amp;$C916,'Smelter Look-up'!$J:$J,0)))</f>
        <v>#N/A</v>
      </c>
      <c r="X916" s="818">
        <f t="shared" si="129"/>
        <v>0</v>
      </c>
      <c r="AB916" s="819" t="str">
        <f t="shared" si="130"/>
      </c>
    </row>
    <row r="917" ht="20"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8"/>
      </c>
      <c r="T917" s="772" t="str">
        <f>IF(B917="","",IF(ISERROR(MATCH($J917,SorP!$B$1:$B$6226,0)),"",INDIRECT("'SorP'!$A$"&amp;MATCH($S917&amp;$J917,SorP!C:C,0))))</f>
      </c>
      <c r="U917" s="792"/>
      <c r="V917" s="817" t="e">
        <f>IF(C917="",NA(),IF(OR(C917="Smelter not listed",C917="Smelter not yet identified"),MATCH($B917&amp;$D917,'Smelter Look-up'!$J:$J,0),MATCH($B917&amp;$C917,'Smelter Look-up'!$J:$J,0)))</f>
        <v>#N/A</v>
      </c>
      <c r="X917" s="818">
        <f t="shared" si="129"/>
        <v>0</v>
      </c>
      <c r="AB917" s="819" t="str">
        <f t="shared" si="130"/>
      </c>
    </row>
    <row r="918" ht="20"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8"/>
      </c>
      <c r="T918" s="772" t="str">
        <f>IF(B918="","",IF(ISERROR(MATCH($J918,SorP!$B$1:$B$6226,0)),"",INDIRECT("'SorP'!$A$"&amp;MATCH($S918&amp;$J918,SorP!C:C,0))))</f>
      </c>
      <c r="U918" s="792"/>
      <c r="V918" s="817" t="e">
        <f>IF(C918="",NA(),IF(OR(C918="Smelter not listed",C918="Smelter not yet identified"),MATCH($B918&amp;$D918,'Smelter Look-up'!$J:$J,0),MATCH($B918&amp;$C918,'Smelter Look-up'!$J:$J,0)))</f>
        <v>#N/A</v>
      </c>
      <c r="X918" s="818">
        <f t="shared" si="129"/>
        <v>0</v>
      </c>
      <c r="AB918" s="819" t="str">
        <f t="shared" si="130"/>
      </c>
    </row>
    <row r="919" ht="20"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8"/>
      </c>
      <c r="T919" s="772" t="str">
        <f>IF(B919="","",IF(ISERROR(MATCH($J919,SorP!$B$1:$B$6226,0)),"",INDIRECT("'SorP'!$A$"&amp;MATCH($S919&amp;$J919,SorP!C:C,0))))</f>
      </c>
      <c r="U919" s="792"/>
      <c r="V919" s="817" t="e">
        <f>IF(C919="",NA(),IF(OR(C919="Smelter not listed",C919="Smelter not yet identified"),MATCH($B919&amp;$D919,'Smelter Look-up'!$J:$J,0),MATCH($B919&amp;$C919,'Smelter Look-up'!$J:$J,0)))</f>
        <v>#N/A</v>
      </c>
      <c r="X919" s="818">
        <f t="shared" si="129"/>
        <v>0</v>
      </c>
      <c r="AB919" s="819" t="str">
        <f t="shared" si="130"/>
      </c>
    </row>
    <row r="920" ht="20"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8"/>
      </c>
      <c r="T920" s="772" t="str">
        <f>IF(B920="","",IF(ISERROR(MATCH($J920,SorP!$B$1:$B$6226,0)),"",INDIRECT("'SorP'!$A$"&amp;MATCH($S920&amp;$J920,SorP!C:C,0))))</f>
      </c>
      <c r="U920" s="792"/>
      <c r="V920" s="817" t="e">
        <f>IF(C920="",NA(),IF(OR(C920="Smelter not listed",C920="Smelter not yet identified"),MATCH($B920&amp;$D920,'Smelter Look-up'!$J:$J,0),MATCH($B920&amp;$C920,'Smelter Look-up'!$J:$J,0)))</f>
        <v>#N/A</v>
      </c>
      <c r="X920" s="818">
        <f t="shared" si="129"/>
        <v>0</v>
      </c>
      <c r="AB920" s="819" t="str">
        <f t="shared" si="130"/>
      </c>
    </row>
    <row r="921" ht="20"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8"/>
      </c>
      <c r="T921" s="772" t="str">
        <f>IF(B921="","",IF(ISERROR(MATCH($J921,SorP!$B$1:$B$6226,0)),"",INDIRECT("'SorP'!$A$"&amp;MATCH($S921&amp;$J921,SorP!C:C,0))))</f>
      </c>
      <c r="U921" s="792"/>
      <c r="V921" s="817" t="e">
        <f>IF(C921="",NA(),IF(OR(C921="Smelter not listed",C921="Smelter not yet identified"),MATCH($B921&amp;$D921,'Smelter Look-up'!$J:$J,0),MATCH($B921&amp;$C921,'Smelter Look-up'!$J:$J,0)))</f>
        <v>#N/A</v>
      </c>
      <c r="X921" s="818">
        <f t="shared" si="129"/>
        <v>0</v>
      </c>
      <c r="AB921" s="819" t="str">
        <f t="shared" si="130"/>
      </c>
    </row>
    <row r="922" ht="20"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8"/>
      </c>
      <c r="T922" s="772" t="str">
        <f>IF(B922="","",IF(ISERROR(MATCH($J922,SorP!$B$1:$B$6226,0)),"",INDIRECT("'SorP'!$A$"&amp;MATCH($S922&amp;$J922,SorP!C:C,0))))</f>
      </c>
      <c r="U922" s="792"/>
      <c r="V922" s="817" t="e">
        <f>IF(C922="",NA(),IF(OR(C922="Smelter not listed",C922="Smelter not yet identified"),MATCH($B922&amp;$D922,'Smelter Look-up'!$J:$J,0),MATCH($B922&amp;$C922,'Smelter Look-up'!$J:$J,0)))</f>
        <v>#N/A</v>
      </c>
      <c r="X922" s="818">
        <f t="shared" si="129"/>
        <v>0</v>
      </c>
      <c r="AB922" s="819" t="str">
        <f t="shared" si="130"/>
      </c>
    </row>
    <row r="923" ht="20"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8"/>
      </c>
      <c r="T923" s="772" t="str">
        <f>IF(B923="","",IF(ISERROR(MATCH($J923,SorP!$B$1:$B$6226,0)),"",INDIRECT("'SorP'!$A$"&amp;MATCH($S923&amp;$J923,SorP!C:C,0))))</f>
      </c>
      <c r="U923" s="792"/>
      <c r="V923" s="817" t="e">
        <f>IF(C923="",NA(),IF(OR(C923="Smelter not listed",C923="Smelter not yet identified"),MATCH($B923&amp;$D923,'Smelter Look-up'!$J:$J,0),MATCH($B923&amp;$C923,'Smelter Look-up'!$J:$J,0)))</f>
        <v>#N/A</v>
      </c>
      <c r="X923" s="818">
        <f t="shared" si="129"/>
        <v>0</v>
      </c>
      <c r="AB923" s="819" t="str">
        <f t="shared" si="130"/>
      </c>
    </row>
    <row r="924" ht="20"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1">IF(B924="","",IF(ISERROR(MATCH($E924,CL,0)),"Unknown",INDIRECT("'C'!$A$"&amp;MATCH($E924,CL,0)+1)))</f>
      </c>
      <c r="T924" s="772" t="str">
        <f>IF(B924="","",IF(ISERROR(MATCH($J924,SorP!$B$1:$B$6226,0)),"",INDIRECT("'SorP'!$A$"&amp;MATCH($S924&amp;$J924,SorP!C:C,0))))</f>
      </c>
      <c r="U924" s="792"/>
      <c r="V924" s="817" t="e">
        <f>IF(C924="",NA(),IF(OR(C924="Smelter not listed",C924="Smelter not yet identified"),MATCH($B924&amp;$D924,'Smelter Look-up'!$J:$J,0),MATCH($B924&amp;$C924,'Smelter Look-up'!$J:$J,0)))</f>
        <v>#N/A</v>
      </c>
      <c r="X924" s="818">
        <f ref="X924:X954" t="shared" si="132">IF(AND(C924="Smelter not listed",OR(LEN(D924)=0,LEN(E924)=0)),1,0)</f>
        <v>0</v>
      </c>
      <c r="AB924" s="819" t="str">
        <f ref="AB924:AB954" t="shared" si="133">B924&amp;C924</f>
      </c>
    </row>
    <row r="925" ht="20"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1"/>
      </c>
      <c r="T925" s="772" t="str">
        <f>IF(B925="","",IF(ISERROR(MATCH($J925,SorP!$B$1:$B$6226,0)),"",INDIRECT("'SorP'!$A$"&amp;MATCH($S925&amp;$J925,SorP!C:C,0))))</f>
      </c>
      <c r="U925" s="792"/>
      <c r="V925" s="817" t="e">
        <f>IF(C925="",NA(),IF(OR(C925="Smelter not listed",C925="Smelter not yet identified"),MATCH($B925&amp;$D925,'Smelter Look-up'!$J:$J,0),MATCH($B925&amp;$C925,'Smelter Look-up'!$J:$J,0)))</f>
        <v>#N/A</v>
      </c>
      <c r="X925" s="818">
        <f t="shared" si="132"/>
        <v>0</v>
      </c>
      <c r="AB925" s="819" t="str">
        <f t="shared" si="133"/>
      </c>
    </row>
    <row r="926" ht="20"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1"/>
      </c>
      <c r="T926" s="772" t="str">
        <f>IF(B926="","",IF(ISERROR(MATCH($J926,SorP!$B$1:$B$6226,0)),"",INDIRECT("'SorP'!$A$"&amp;MATCH($S926&amp;$J926,SorP!C:C,0))))</f>
      </c>
      <c r="U926" s="792"/>
      <c r="V926" s="817" t="e">
        <f>IF(C926="",NA(),IF(OR(C926="Smelter not listed",C926="Smelter not yet identified"),MATCH($B926&amp;$D926,'Smelter Look-up'!$J:$J,0),MATCH($B926&amp;$C926,'Smelter Look-up'!$J:$J,0)))</f>
        <v>#N/A</v>
      </c>
      <c r="X926" s="818">
        <f t="shared" si="132"/>
        <v>0</v>
      </c>
      <c r="AB926" s="819" t="str">
        <f t="shared" si="133"/>
      </c>
    </row>
    <row r="927" ht="20"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1"/>
      </c>
      <c r="T927" s="772" t="str">
        <f>IF(B927="","",IF(ISERROR(MATCH($J927,SorP!$B$1:$B$6226,0)),"",INDIRECT("'SorP'!$A$"&amp;MATCH($S927&amp;$J927,SorP!C:C,0))))</f>
      </c>
      <c r="U927" s="792"/>
      <c r="V927" s="817" t="e">
        <f>IF(C927="",NA(),IF(OR(C927="Smelter not listed",C927="Smelter not yet identified"),MATCH($B927&amp;$D927,'Smelter Look-up'!$J:$J,0),MATCH($B927&amp;$C927,'Smelter Look-up'!$J:$J,0)))</f>
        <v>#N/A</v>
      </c>
      <c r="X927" s="818">
        <f t="shared" si="132"/>
        <v>0</v>
      </c>
      <c r="AB927" s="819" t="str">
        <f t="shared" si="133"/>
      </c>
    </row>
    <row r="928" ht="20"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1"/>
      </c>
      <c r="T928" s="772" t="str">
        <f>IF(B928="","",IF(ISERROR(MATCH($J928,SorP!$B$1:$B$6226,0)),"",INDIRECT("'SorP'!$A$"&amp;MATCH($S928&amp;$J928,SorP!C:C,0))))</f>
      </c>
      <c r="U928" s="792"/>
      <c r="V928" s="817" t="e">
        <f>IF(C928="",NA(),IF(OR(C928="Smelter not listed",C928="Smelter not yet identified"),MATCH($B928&amp;$D928,'Smelter Look-up'!$J:$J,0),MATCH($B928&amp;$C928,'Smelter Look-up'!$J:$J,0)))</f>
        <v>#N/A</v>
      </c>
      <c r="X928" s="818">
        <f t="shared" si="132"/>
        <v>0</v>
      </c>
      <c r="AB928" s="819" t="str">
        <f t="shared" si="133"/>
      </c>
    </row>
    <row r="929" ht="20"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1"/>
      </c>
      <c r="T929" s="772" t="str">
        <f>IF(B929="","",IF(ISERROR(MATCH($J929,SorP!$B$1:$B$6226,0)),"",INDIRECT("'SorP'!$A$"&amp;MATCH($S929&amp;$J929,SorP!C:C,0))))</f>
      </c>
      <c r="U929" s="792"/>
      <c r="V929" s="817" t="e">
        <f>IF(C929="",NA(),IF(OR(C929="Smelter not listed",C929="Smelter not yet identified"),MATCH($B929&amp;$D929,'Smelter Look-up'!$J:$J,0),MATCH($B929&amp;$C929,'Smelter Look-up'!$J:$J,0)))</f>
        <v>#N/A</v>
      </c>
      <c r="X929" s="818">
        <f t="shared" si="132"/>
        <v>0</v>
      </c>
      <c r="AB929" s="819" t="str">
        <f t="shared" si="133"/>
      </c>
    </row>
    <row r="930" ht="20"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1"/>
      </c>
      <c r="T930" s="772" t="str">
        <f>IF(B930="","",IF(ISERROR(MATCH($J930,SorP!$B$1:$B$6226,0)),"",INDIRECT("'SorP'!$A$"&amp;MATCH($S930&amp;$J930,SorP!C:C,0))))</f>
      </c>
      <c r="U930" s="792"/>
      <c r="V930" s="817" t="e">
        <f>IF(C930="",NA(),IF(OR(C930="Smelter not listed",C930="Smelter not yet identified"),MATCH($B930&amp;$D930,'Smelter Look-up'!$J:$J,0),MATCH($B930&amp;$C930,'Smelter Look-up'!$J:$J,0)))</f>
        <v>#N/A</v>
      </c>
      <c r="X930" s="818">
        <f t="shared" si="132"/>
        <v>0</v>
      </c>
      <c r="AB930" s="819" t="str">
        <f t="shared" si="133"/>
      </c>
    </row>
    <row r="931" ht="20"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1"/>
      </c>
      <c r="T931" s="772" t="str">
        <f>IF(B931="","",IF(ISERROR(MATCH($J931,SorP!$B$1:$B$6226,0)),"",INDIRECT("'SorP'!$A$"&amp;MATCH($S931&amp;$J931,SorP!C:C,0))))</f>
      </c>
      <c r="U931" s="792"/>
      <c r="V931" s="817" t="e">
        <f>IF(C931="",NA(),IF(OR(C931="Smelter not listed",C931="Smelter not yet identified"),MATCH($B931&amp;$D931,'Smelter Look-up'!$J:$J,0),MATCH($B931&amp;$C931,'Smelter Look-up'!$J:$J,0)))</f>
        <v>#N/A</v>
      </c>
      <c r="X931" s="818">
        <f t="shared" si="132"/>
        <v>0</v>
      </c>
      <c r="AB931" s="819" t="str">
        <f t="shared" si="133"/>
      </c>
    </row>
    <row r="932" ht="20"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1"/>
      </c>
      <c r="T932" s="772" t="str">
        <f>IF(B932="","",IF(ISERROR(MATCH($J932,SorP!$B$1:$B$6226,0)),"",INDIRECT("'SorP'!$A$"&amp;MATCH($S932&amp;$J932,SorP!C:C,0))))</f>
      </c>
      <c r="U932" s="792"/>
      <c r="V932" s="817" t="e">
        <f>IF(C932="",NA(),IF(OR(C932="Smelter not listed",C932="Smelter not yet identified"),MATCH($B932&amp;$D932,'Smelter Look-up'!$J:$J,0),MATCH($B932&amp;$C932,'Smelter Look-up'!$J:$J,0)))</f>
        <v>#N/A</v>
      </c>
      <c r="X932" s="818">
        <f t="shared" si="132"/>
        <v>0</v>
      </c>
      <c r="AB932" s="819" t="str">
        <f t="shared" si="133"/>
      </c>
    </row>
    <row r="933" ht="20"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1"/>
      </c>
      <c r="T933" s="772" t="str">
        <f>IF(B933="","",IF(ISERROR(MATCH($J933,SorP!$B$1:$B$6226,0)),"",INDIRECT("'SorP'!$A$"&amp;MATCH($S933&amp;$J933,SorP!C:C,0))))</f>
      </c>
      <c r="U933" s="792"/>
      <c r="V933" s="817" t="e">
        <f>IF(C933="",NA(),IF(OR(C933="Smelter not listed",C933="Smelter not yet identified"),MATCH($B933&amp;$D933,'Smelter Look-up'!$J:$J,0),MATCH($B933&amp;$C933,'Smelter Look-up'!$J:$J,0)))</f>
        <v>#N/A</v>
      </c>
      <c r="X933" s="818">
        <f t="shared" si="132"/>
        <v>0</v>
      </c>
      <c r="AB933" s="819" t="str">
        <f t="shared" si="133"/>
      </c>
    </row>
    <row r="934" ht="20"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1"/>
      </c>
      <c r="T934" s="772" t="str">
        <f>IF(B934="","",IF(ISERROR(MATCH($J934,SorP!$B$1:$B$6226,0)),"",INDIRECT("'SorP'!$A$"&amp;MATCH($S934&amp;$J934,SorP!C:C,0))))</f>
      </c>
      <c r="U934" s="792"/>
      <c r="V934" s="817" t="e">
        <f>IF(C934="",NA(),IF(OR(C934="Smelter not listed",C934="Smelter not yet identified"),MATCH($B934&amp;$D934,'Smelter Look-up'!$J:$J,0),MATCH($B934&amp;$C934,'Smelter Look-up'!$J:$J,0)))</f>
        <v>#N/A</v>
      </c>
      <c r="X934" s="818">
        <f t="shared" si="132"/>
        <v>0</v>
      </c>
      <c r="AB934" s="819" t="str">
        <f t="shared" si="133"/>
      </c>
    </row>
    <row r="935" ht="20"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1"/>
      </c>
      <c r="T935" s="772" t="str">
        <f>IF(B935="","",IF(ISERROR(MATCH($J935,SorP!$B$1:$B$6226,0)),"",INDIRECT("'SorP'!$A$"&amp;MATCH($S935&amp;$J935,SorP!C:C,0))))</f>
      </c>
      <c r="U935" s="792"/>
      <c r="V935" s="817" t="e">
        <f>IF(C935="",NA(),IF(OR(C935="Smelter not listed",C935="Smelter not yet identified"),MATCH($B935&amp;$D935,'Smelter Look-up'!$J:$J,0),MATCH($B935&amp;$C935,'Smelter Look-up'!$J:$J,0)))</f>
        <v>#N/A</v>
      </c>
      <c r="X935" s="818">
        <f t="shared" si="132"/>
        <v>0</v>
      </c>
      <c r="AB935" s="819" t="str">
        <f t="shared" si="133"/>
      </c>
    </row>
    <row r="936" ht="20"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1"/>
      </c>
      <c r="T936" s="772" t="str">
        <f>IF(B936="","",IF(ISERROR(MATCH($J936,SorP!$B$1:$B$6226,0)),"",INDIRECT("'SorP'!$A$"&amp;MATCH($S936&amp;$J936,SorP!C:C,0))))</f>
      </c>
      <c r="U936" s="792"/>
      <c r="V936" s="817" t="e">
        <f>IF(C936="",NA(),IF(OR(C936="Smelter not listed",C936="Smelter not yet identified"),MATCH($B936&amp;$D936,'Smelter Look-up'!$J:$J,0),MATCH($B936&amp;$C936,'Smelter Look-up'!$J:$J,0)))</f>
        <v>#N/A</v>
      </c>
      <c r="X936" s="818">
        <f t="shared" si="132"/>
        <v>0</v>
      </c>
      <c r="AB936" s="819" t="str">
        <f t="shared" si="133"/>
      </c>
    </row>
    <row r="937" ht="20"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1"/>
      </c>
      <c r="T937" s="772" t="str">
        <f>IF(B937="","",IF(ISERROR(MATCH($J937,SorP!$B$1:$B$6226,0)),"",INDIRECT("'SorP'!$A$"&amp;MATCH($S937&amp;$J937,SorP!C:C,0))))</f>
      </c>
      <c r="U937" s="792"/>
      <c r="V937" s="817" t="e">
        <f>IF(C937="",NA(),IF(OR(C937="Smelter not listed",C937="Smelter not yet identified"),MATCH($B937&amp;$D937,'Smelter Look-up'!$J:$J,0),MATCH($B937&amp;$C937,'Smelter Look-up'!$J:$J,0)))</f>
        <v>#N/A</v>
      </c>
      <c r="X937" s="818">
        <f t="shared" si="132"/>
        <v>0</v>
      </c>
      <c r="AB937" s="819" t="str">
        <f t="shared" si="133"/>
      </c>
    </row>
    <row r="938" ht="20"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1"/>
      </c>
      <c r="T938" s="772" t="str">
        <f>IF(B938="","",IF(ISERROR(MATCH($J938,SorP!$B$1:$B$6226,0)),"",INDIRECT("'SorP'!$A$"&amp;MATCH($S938&amp;$J938,SorP!C:C,0))))</f>
      </c>
      <c r="U938" s="792"/>
      <c r="V938" s="817" t="e">
        <f>IF(C938="",NA(),IF(OR(C938="Smelter not listed",C938="Smelter not yet identified"),MATCH($B938&amp;$D938,'Smelter Look-up'!$J:$J,0),MATCH($B938&amp;$C938,'Smelter Look-up'!$J:$J,0)))</f>
        <v>#N/A</v>
      </c>
      <c r="X938" s="818">
        <f t="shared" si="132"/>
        <v>0</v>
      </c>
      <c r="AB938" s="819" t="str">
        <f t="shared" si="133"/>
      </c>
    </row>
    <row r="939" ht="20"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1"/>
      </c>
      <c r="T939" s="772" t="str">
        <f>IF(B939="","",IF(ISERROR(MATCH($J939,SorP!$B$1:$B$6226,0)),"",INDIRECT("'SorP'!$A$"&amp;MATCH($S939&amp;$J939,SorP!C:C,0))))</f>
      </c>
      <c r="U939" s="792"/>
      <c r="V939" s="817" t="e">
        <f>IF(C939="",NA(),IF(OR(C939="Smelter not listed",C939="Smelter not yet identified"),MATCH($B939&amp;$D939,'Smelter Look-up'!$J:$J,0),MATCH($B939&amp;$C939,'Smelter Look-up'!$J:$J,0)))</f>
        <v>#N/A</v>
      </c>
      <c r="X939" s="818">
        <f t="shared" si="132"/>
        <v>0</v>
      </c>
      <c r="AB939" s="819" t="str">
        <f t="shared" si="133"/>
      </c>
    </row>
    <row r="940" ht="20"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1"/>
      </c>
      <c r="T940" s="772" t="str">
        <f>IF(B940="","",IF(ISERROR(MATCH($J940,SorP!$B$1:$B$6226,0)),"",INDIRECT("'SorP'!$A$"&amp;MATCH($S940&amp;$J940,SorP!C:C,0))))</f>
      </c>
      <c r="U940" s="792"/>
      <c r="V940" s="817" t="e">
        <f>IF(C940="",NA(),IF(OR(C940="Smelter not listed",C940="Smelter not yet identified"),MATCH($B940&amp;$D940,'Smelter Look-up'!$J:$J,0),MATCH($B940&amp;$C940,'Smelter Look-up'!$J:$J,0)))</f>
        <v>#N/A</v>
      </c>
      <c r="X940" s="818">
        <f t="shared" si="132"/>
        <v>0</v>
      </c>
      <c r="AB940" s="819" t="str">
        <f t="shared" si="133"/>
      </c>
    </row>
    <row r="941" ht="20"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1"/>
      </c>
      <c r="T941" s="772" t="str">
        <f>IF(B941="","",IF(ISERROR(MATCH($J941,SorP!$B$1:$B$6226,0)),"",INDIRECT("'SorP'!$A$"&amp;MATCH($S941&amp;$J941,SorP!C:C,0))))</f>
      </c>
      <c r="U941" s="792"/>
      <c r="V941" s="817" t="e">
        <f>IF(C941="",NA(),IF(OR(C941="Smelter not listed",C941="Smelter not yet identified"),MATCH($B941&amp;$D941,'Smelter Look-up'!$J:$J,0),MATCH($B941&amp;$C941,'Smelter Look-up'!$J:$J,0)))</f>
        <v>#N/A</v>
      </c>
      <c r="X941" s="818">
        <f t="shared" si="132"/>
        <v>0</v>
      </c>
      <c r="AB941" s="819" t="str">
        <f t="shared" si="133"/>
      </c>
    </row>
    <row r="942" ht="20"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1"/>
      </c>
      <c r="T942" s="772" t="str">
        <f>IF(B942="","",IF(ISERROR(MATCH($J942,SorP!$B$1:$B$6226,0)),"",INDIRECT("'SorP'!$A$"&amp;MATCH($S942&amp;$J942,SorP!C:C,0))))</f>
      </c>
      <c r="U942" s="792"/>
      <c r="V942" s="817" t="e">
        <f>IF(C942="",NA(),IF(OR(C942="Smelter not listed",C942="Smelter not yet identified"),MATCH($B942&amp;$D942,'Smelter Look-up'!$J:$J,0),MATCH($B942&amp;$C942,'Smelter Look-up'!$J:$J,0)))</f>
        <v>#N/A</v>
      </c>
      <c r="X942" s="818">
        <f t="shared" si="132"/>
        <v>0</v>
      </c>
      <c r="AB942" s="819" t="str">
        <f t="shared" si="133"/>
      </c>
    </row>
    <row r="943" ht="20"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1"/>
      </c>
      <c r="T943" s="772" t="str">
        <f>IF(B943="","",IF(ISERROR(MATCH($J943,SorP!$B$1:$B$6226,0)),"",INDIRECT("'SorP'!$A$"&amp;MATCH($S943&amp;$J943,SorP!C:C,0))))</f>
      </c>
      <c r="U943" s="792"/>
      <c r="V943" s="817" t="e">
        <f>IF(C943="",NA(),IF(OR(C943="Smelter not listed",C943="Smelter not yet identified"),MATCH($B943&amp;$D943,'Smelter Look-up'!$J:$J,0),MATCH($B943&amp;$C943,'Smelter Look-up'!$J:$J,0)))</f>
        <v>#N/A</v>
      </c>
      <c r="X943" s="818">
        <f t="shared" si="132"/>
        <v>0</v>
      </c>
      <c r="AB943" s="819" t="str">
        <f t="shared" si="133"/>
      </c>
    </row>
    <row r="944" ht="20"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1"/>
      </c>
      <c r="T944" s="772" t="str">
        <f>IF(B944="","",IF(ISERROR(MATCH($J944,SorP!$B$1:$B$6226,0)),"",INDIRECT("'SorP'!$A$"&amp;MATCH($S944&amp;$J944,SorP!C:C,0))))</f>
      </c>
      <c r="U944" s="792"/>
      <c r="V944" s="817" t="e">
        <f>IF(C944="",NA(),IF(OR(C944="Smelter not listed",C944="Smelter not yet identified"),MATCH($B944&amp;$D944,'Smelter Look-up'!$J:$J,0),MATCH($B944&amp;$C944,'Smelter Look-up'!$J:$J,0)))</f>
        <v>#N/A</v>
      </c>
      <c r="X944" s="818">
        <f t="shared" si="132"/>
        <v>0</v>
      </c>
      <c r="AB944" s="819" t="str">
        <f t="shared" si="133"/>
      </c>
    </row>
    <row r="945" ht="20"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1"/>
      </c>
      <c r="T945" s="772" t="str">
        <f>IF(B945="","",IF(ISERROR(MATCH($J945,SorP!$B$1:$B$6226,0)),"",INDIRECT("'SorP'!$A$"&amp;MATCH($S945&amp;$J945,SorP!C:C,0))))</f>
      </c>
      <c r="U945" s="792"/>
      <c r="V945" s="817" t="e">
        <f>IF(C945="",NA(),IF(OR(C945="Smelter not listed",C945="Smelter not yet identified"),MATCH($B945&amp;$D945,'Smelter Look-up'!$J:$J,0),MATCH($B945&amp;$C945,'Smelter Look-up'!$J:$J,0)))</f>
        <v>#N/A</v>
      </c>
      <c r="X945" s="818">
        <f t="shared" si="132"/>
        <v>0</v>
      </c>
      <c r="AB945" s="819" t="str">
        <f t="shared" si="133"/>
      </c>
    </row>
    <row r="946" ht="20"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1"/>
      </c>
      <c r="T946" s="772" t="str">
        <f>IF(B946="","",IF(ISERROR(MATCH($J946,SorP!$B$1:$B$6226,0)),"",INDIRECT("'SorP'!$A$"&amp;MATCH($S946&amp;$J946,SorP!C:C,0))))</f>
      </c>
      <c r="U946" s="792"/>
      <c r="V946" s="817" t="e">
        <f>IF(C946="",NA(),IF(OR(C946="Smelter not listed",C946="Smelter not yet identified"),MATCH($B946&amp;$D946,'Smelter Look-up'!$J:$J,0),MATCH($B946&amp;$C946,'Smelter Look-up'!$J:$J,0)))</f>
        <v>#N/A</v>
      </c>
      <c r="X946" s="818">
        <f t="shared" si="132"/>
        <v>0</v>
      </c>
      <c r="AB946" s="819" t="str">
        <f t="shared" si="133"/>
      </c>
    </row>
    <row r="947" ht="20"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1"/>
      </c>
      <c r="T947" s="772" t="str">
        <f>IF(B947="","",IF(ISERROR(MATCH($J947,SorP!$B$1:$B$6226,0)),"",INDIRECT("'SorP'!$A$"&amp;MATCH($S947&amp;$J947,SorP!C:C,0))))</f>
      </c>
      <c r="U947" s="792"/>
      <c r="V947" s="817" t="e">
        <f>IF(C947="",NA(),IF(OR(C947="Smelter not listed",C947="Smelter not yet identified"),MATCH($B947&amp;$D947,'Smelter Look-up'!$J:$J,0),MATCH($B947&amp;$C947,'Smelter Look-up'!$J:$J,0)))</f>
        <v>#N/A</v>
      </c>
      <c r="X947" s="818">
        <f t="shared" si="132"/>
        <v>0</v>
      </c>
      <c r="AB947" s="819" t="str">
        <f t="shared" si="133"/>
      </c>
    </row>
    <row r="948" ht="20"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1"/>
      </c>
      <c r="T948" s="772" t="str">
        <f>IF(B948="","",IF(ISERROR(MATCH($J948,SorP!$B$1:$B$6226,0)),"",INDIRECT("'SorP'!$A$"&amp;MATCH($S948&amp;$J948,SorP!C:C,0))))</f>
      </c>
      <c r="U948" s="792"/>
      <c r="V948" s="817" t="e">
        <f>IF(C948="",NA(),IF(OR(C948="Smelter not listed",C948="Smelter not yet identified"),MATCH($B948&amp;$D948,'Smelter Look-up'!$J:$J,0),MATCH($B948&amp;$C948,'Smelter Look-up'!$J:$J,0)))</f>
        <v>#N/A</v>
      </c>
      <c r="X948" s="818">
        <f t="shared" si="132"/>
        <v>0</v>
      </c>
      <c r="AB948" s="819" t="str">
        <f t="shared" si="133"/>
      </c>
    </row>
    <row r="949" ht="20"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1"/>
      </c>
      <c r="T949" s="772" t="str">
        <f>IF(B949="","",IF(ISERROR(MATCH($J949,SorP!$B$1:$B$6226,0)),"",INDIRECT("'SorP'!$A$"&amp;MATCH($S949&amp;$J949,SorP!C:C,0))))</f>
      </c>
      <c r="U949" s="792"/>
      <c r="V949" s="817" t="e">
        <f>IF(C949="",NA(),IF(OR(C949="Smelter not listed",C949="Smelter not yet identified"),MATCH($B949&amp;$D949,'Smelter Look-up'!$J:$J,0),MATCH($B949&amp;$C949,'Smelter Look-up'!$J:$J,0)))</f>
        <v>#N/A</v>
      </c>
      <c r="X949" s="818">
        <f t="shared" si="132"/>
        <v>0</v>
      </c>
      <c r="AB949" s="819" t="str">
        <f t="shared" si="133"/>
      </c>
    </row>
    <row r="950" ht="20"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1"/>
      </c>
      <c r="T950" s="772" t="str">
        <f>IF(B950="","",IF(ISERROR(MATCH($J950,SorP!$B$1:$B$6226,0)),"",INDIRECT("'SorP'!$A$"&amp;MATCH($S950&amp;$J950,SorP!C:C,0))))</f>
      </c>
      <c r="U950" s="792"/>
      <c r="V950" s="817" t="e">
        <f>IF(C950="",NA(),IF(OR(C950="Smelter not listed",C950="Smelter not yet identified"),MATCH($B950&amp;$D950,'Smelter Look-up'!$J:$J,0),MATCH($B950&amp;$C950,'Smelter Look-up'!$J:$J,0)))</f>
        <v>#N/A</v>
      </c>
      <c r="X950" s="818">
        <f t="shared" si="132"/>
        <v>0</v>
      </c>
      <c r="AB950" s="819" t="str">
        <f t="shared" si="133"/>
      </c>
    </row>
    <row r="951" ht="20"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1"/>
      </c>
      <c r="T951" s="772" t="str">
        <f>IF(B951="","",IF(ISERROR(MATCH($J951,SorP!$B$1:$B$6226,0)),"",INDIRECT("'SorP'!$A$"&amp;MATCH($S951&amp;$J951,SorP!C:C,0))))</f>
      </c>
      <c r="U951" s="792"/>
      <c r="V951" s="817" t="e">
        <f>IF(C951="",NA(),IF(OR(C951="Smelter not listed",C951="Smelter not yet identified"),MATCH($B951&amp;$D951,'Smelter Look-up'!$J:$J,0),MATCH($B951&amp;$C951,'Smelter Look-up'!$J:$J,0)))</f>
        <v>#N/A</v>
      </c>
      <c r="X951" s="818">
        <f t="shared" si="132"/>
        <v>0</v>
      </c>
      <c r="AB951" s="819" t="str">
        <f t="shared" si="133"/>
      </c>
    </row>
    <row r="952" ht="20"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1"/>
      </c>
      <c r="T952" s="772" t="str">
        <f>IF(B952="","",IF(ISERROR(MATCH($J952,SorP!$B$1:$B$6226,0)),"",INDIRECT("'SorP'!$A$"&amp;MATCH($S952&amp;$J952,SorP!C:C,0))))</f>
      </c>
      <c r="U952" s="792"/>
      <c r="V952" s="817" t="e">
        <f>IF(C952="",NA(),IF(OR(C952="Smelter not listed",C952="Smelter not yet identified"),MATCH($B952&amp;$D952,'Smelter Look-up'!$J:$J,0),MATCH($B952&amp;$C952,'Smelter Look-up'!$J:$J,0)))</f>
        <v>#N/A</v>
      </c>
      <c r="X952" s="818">
        <f t="shared" si="132"/>
        <v>0</v>
      </c>
      <c r="AB952" s="819" t="str">
        <f t="shared" si="133"/>
      </c>
    </row>
    <row r="953" ht="20"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1"/>
      </c>
      <c r="T953" s="772" t="str">
        <f>IF(B953="","",IF(ISERROR(MATCH($J953,SorP!$B$1:$B$6226,0)),"",INDIRECT("'SorP'!$A$"&amp;MATCH($S953&amp;$J953,SorP!C:C,0))))</f>
      </c>
      <c r="U953" s="792"/>
      <c r="V953" s="817" t="e">
        <f>IF(C953="",NA(),IF(OR(C953="Smelter not listed",C953="Smelter not yet identified"),MATCH($B953&amp;$D953,'Smelter Look-up'!$J:$J,0),MATCH($B953&amp;$C953,'Smelter Look-up'!$J:$J,0)))</f>
        <v>#N/A</v>
      </c>
      <c r="X953" s="818">
        <f t="shared" si="132"/>
        <v>0</v>
      </c>
      <c r="AB953" s="819" t="str">
        <f t="shared" si="133"/>
      </c>
    </row>
    <row r="954" ht="20"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1"/>
      </c>
      <c r="T954" s="772" t="str">
        <f>IF(B954="","",IF(ISERROR(MATCH($J954,SorP!$B$1:$B$6226,0)),"",INDIRECT("'SorP'!$A$"&amp;MATCH($S954&amp;$J954,SorP!C:C,0))))</f>
      </c>
      <c r="U954" s="792"/>
      <c r="V954" s="817" t="e">
        <f>IF(C954="",NA(),IF(OR(C954="Smelter not listed",C954="Smelter not yet identified"),MATCH($B954&amp;$D954,'Smelter Look-up'!$J:$J,0),MATCH($B954&amp;$C954,'Smelter Look-up'!$J:$J,0)))</f>
        <v>#N/A</v>
      </c>
      <c r="X954" s="818">
        <f t="shared" si="132"/>
        <v>0</v>
      </c>
      <c r="AB954" s="819" t="str">
        <f t="shared" si="133"/>
      </c>
    </row>
    <row r="955" ht="20"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IF(B955="","",IF(ISERROR(MATCH($J955,SorP!$B$1:$B$6226,0)),"",INDIRECT("'SorP'!$A$"&amp;MATCH($S955&amp;$J955,SorP!C:C,0))))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7">IF(B956="","",IF(ISERROR(MATCH($E956,CL,0)),"Unknown",INDIRECT("'C'!$A$"&amp;MATCH($E956,CL,0)+1)))</f>
      </c>
      <c r="T956" s="772" t="str">
        <f>IF(B956="","",IF(ISERROR(MATCH($J956,SorP!$B$1:$B$6226,0)),"",INDIRECT("'SorP'!$A$"&amp;MATCH($S956&amp;$J956,SorP!C:C,0))))</f>
      </c>
      <c r="U956" s="792"/>
      <c r="V956" s="817" t="e">
        <f>IF(C956="",NA(),IF(OR(C956="Smelter not listed",C956="Smelter not yet identified"),MATCH($B956&amp;$D956,'Smelter Look-up'!$J:$J,0),MATCH($B956&amp;$C956,'Smelter Look-up'!$J:$J,0)))</f>
        <v>#N/A</v>
      </c>
      <c r="X956" s="818">
        <f ref="X956:X987" t="shared" si="138">IF(AND(C956="Smelter not listed",OR(LEN(D956)=0,LEN(E956)=0)),1,0)</f>
        <v>0</v>
      </c>
      <c r="AB956" s="819" t="str">
        <f ref="AB956:AB987" t="shared" si="139">B956&amp;C956</f>
      </c>
    </row>
    <row r="957" ht="20"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7"/>
      </c>
      <c r="T957" s="772" t="str">
        <f>IF(B957="","",IF(ISERROR(MATCH($J957,SorP!$B$1:$B$6226,0)),"",INDIRECT("'SorP'!$A$"&amp;MATCH($S957&amp;$J957,SorP!C:C,0))))</f>
      </c>
      <c r="U957" s="792"/>
      <c r="V957" s="817" t="e">
        <f>IF(C957="",NA(),IF(OR(C957="Smelter not listed",C957="Smelter not yet identified"),MATCH($B957&amp;$D957,'Smelter Look-up'!$J:$J,0),MATCH($B957&amp;$C957,'Smelter Look-up'!$J:$J,0)))</f>
        <v>#N/A</v>
      </c>
      <c r="X957" s="818">
        <f t="shared" si="138"/>
        <v>0</v>
      </c>
      <c r="AB957" s="819" t="str">
        <f t="shared" si="139"/>
      </c>
    </row>
    <row r="958" ht="20"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7"/>
      </c>
      <c r="T958" s="772" t="str">
        <f>IF(B958="","",IF(ISERROR(MATCH($J958,SorP!$B$1:$B$6226,0)),"",INDIRECT("'SorP'!$A$"&amp;MATCH($S958&amp;$J958,SorP!C:C,0))))</f>
      </c>
      <c r="U958" s="792"/>
      <c r="V958" s="817" t="e">
        <f>IF(C958="",NA(),IF(OR(C958="Smelter not listed",C958="Smelter not yet identified"),MATCH($B958&amp;$D958,'Smelter Look-up'!$J:$J,0),MATCH($B958&amp;$C958,'Smelter Look-up'!$J:$J,0)))</f>
        <v>#N/A</v>
      </c>
      <c r="X958" s="818">
        <f t="shared" si="138"/>
        <v>0</v>
      </c>
      <c r="AB958" s="819" t="str">
        <f t="shared" si="139"/>
      </c>
    </row>
    <row r="959" ht="20"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7"/>
      </c>
      <c r="T959" s="772" t="str">
        <f>IF(B959="","",IF(ISERROR(MATCH($J959,SorP!$B$1:$B$6226,0)),"",INDIRECT("'SorP'!$A$"&amp;MATCH($S959&amp;$J959,SorP!C:C,0))))</f>
      </c>
      <c r="U959" s="792"/>
      <c r="V959" s="817" t="e">
        <f>IF(C959="",NA(),IF(OR(C959="Smelter not listed",C959="Smelter not yet identified"),MATCH($B959&amp;$D959,'Smelter Look-up'!$J:$J,0),MATCH($B959&amp;$C959,'Smelter Look-up'!$J:$J,0)))</f>
        <v>#N/A</v>
      </c>
      <c r="X959" s="818">
        <f t="shared" si="138"/>
        <v>0</v>
      </c>
      <c r="AB959" s="819" t="str">
        <f t="shared" si="139"/>
      </c>
    </row>
    <row r="960" ht="20"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7"/>
      </c>
      <c r="T960" s="772" t="str">
        <f>IF(B960="","",IF(ISERROR(MATCH($J960,SorP!$B$1:$B$6226,0)),"",INDIRECT("'SorP'!$A$"&amp;MATCH($S960&amp;$J960,SorP!C:C,0))))</f>
      </c>
      <c r="U960" s="792"/>
      <c r="V960" s="817" t="e">
        <f>IF(C960="",NA(),IF(OR(C960="Smelter not listed",C960="Smelter not yet identified"),MATCH($B960&amp;$D960,'Smelter Look-up'!$J:$J,0),MATCH($B960&amp;$C960,'Smelter Look-up'!$J:$J,0)))</f>
        <v>#N/A</v>
      </c>
      <c r="X960" s="818">
        <f t="shared" si="138"/>
        <v>0</v>
      </c>
      <c r="AB960" s="819" t="str">
        <f t="shared" si="139"/>
      </c>
    </row>
    <row r="961" ht="20"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7"/>
      </c>
      <c r="T961" s="772" t="str">
        <f>IF(B961="","",IF(ISERROR(MATCH($J961,SorP!$B$1:$B$6226,0)),"",INDIRECT("'SorP'!$A$"&amp;MATCH($S961&amp;$J961,SorP!C:C,0))))</f>
      </c>
      <c r="U961" s="792"/>
      <c r="V961" s="817" t="e">
        <f>IF(C961="",NA(),IF(OR(C961="Smelter not listed",C961="Smelter not yet identified"),MATCH($B961&amp;$D961,'Smelter Look-up'!$J:$J,0),MATCH($B961&amp;$C961,'Smelter Look-up'!$J:$J,0)))</f>
        <v>#N/A</v>
      </c>
      <c r="X961" s="818">
        <f t="shared" si="138"/>
        <v>0</v>
      </c>
      <c r="AB961" s="819" t="str">
        <f t="shared" si="139"/>
      </c>
    </row>
    <row r="962" ht="20"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7"/>
      </c>
      <c r="T962" s="772" t="str">
        <f>IF(B962="","",IF(ISERROR(MATCH($J962,SorP!$B$1:$B$6226,0)),"",INDIRECT("'SorP'!$A$"&amp;MATCH($S962&amp;$J962,SorP!C:C,0))))</f>
      </c>
      <c r="U962" s="792"/>
      <c r="V962" s="817" t="e">
        <f>IF(C962="",NA(),IF(OR(C962="Smelter not listed",C962="Smelter not yet identified"),MATCH($B962&amp;$D962,'Smelter Look-up'!$J:$J,0),MATCH($B962&amp;$C962,'Smelter Look-up'!$J:$J,0)))</f>
        <v>#N/A</v>
      </c>
      <c r="X962" s="818">
        <f t="shared" si="138"/>
        <v>0</v>
      </c>
      <c r="AB962" s="819" t="str">
        <f t="shared" si="139"/>
      </c>
    </row>
    <row r="963" ht="20"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7"/>
      </c>
      <c r="T963" s="772" t="str">
        <f>IF(B963="","",IF(ISERROR(MATCH($J963,SorP!$B$1:$B$6226,0)),"",INDIRECT("'SorP'!$A$"&amp;MATCH($S963&amp;$J963,SorP!C:C,0))))</f>
      </c>
      <c r="U963" s="792"/>
      <c r="V963" s="817" t="e">
        <f>IF(C963="",NA(),IF(OR(C963="Smelter not listed",C963="Smelter not yet identified"),MATCH($B963&amp;$D963,'Smelter Look-up'!$J:$J,0),MATCH($B963&amp;$C963,'Smelter Look-up'!$J:$J,0)))</f>
        <v>#N/A</v>
      </c>
      <c r="X963" s="818">
        <f t="shared" si="138"/>
        <v>0</v>
      </c>
      <c r="AB963" s="819" t="str">
        <f t="shared" si="139"/>
      </c>
    </row>
    <row r="964" ht="20"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7"/>
      </c>
      <c r="T964" s="772" t="str">
        <f>IF(B964="","",IF(ISERROR(MATCH($J964,SorP!$B$1:$B$6226,0)),"",INDIRECT("'SorP'!$A$"&amp;MATCH($S964&amp;$J964,SorP!C:C,0))))</f>
      </c>
      <c r="U964" s="792"/>
      <c r="V964" s="817" t="e">
        <f>IF(C964="",NA(),IF(OR(C964="Smelter not listed",C964="Smelter not yet identified"),MATCH($B964&amp;$D964,'Smelter Look-up'!$J:$J,0),MATCH($B964&amp;$C964,'Smelter Look-up'!$J:$J,0)))</f>
        <v>#N/A</v>
      </c>
      <c r="X964" s="818">
        <f t="shared" si="138"/>
        <v>0</v>
      </c>
      <c r="AB964" s="819" t="str">
        <f t="shared" si="139"/>
      </c>
    </row>
    <row r="965" ht="20"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7"/>
      </c>
      <c r="T965" s="772" t="str">
        <f>IF(B965="","",IF(ISERROR(MATCH($J965,SorP!$B$1:$B$6226,0)),"",INDIRECT("'SorP'!$A$"&amp;MATCH($S965&amp;$J965,SorP!C:C,0))))</f>
      </c>
      <c r="U965" s="792"/>
      <c r="V965" s="817" t="e">
        <f>IF(C965="",NA(),IF(OR(C965="Smelter not listed",C965="Smelter not yet identified"),MATCH($B965&amp;$D965,'Smelter Look-up'!$J:$J,0),MATCH($B965&amp;$C965,'Smelter Look-up'!$J:$J,0)))</f>
        <v>#N/A</v>
      </c>
      <c r="X965" s="818">
        <f t="shared" si="138"/>
        <v>0</v>
      </c>
      <c r="AB965" s="819" t="str">
        <f t="shared" si="139"/>
      </c>
    </row>
    <row r="966" ht="20"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7"/>
      </c>
      <c r="T966" s="772" t="str">
        <f>IF(B966="","",IF(ISERROR(MATCH($J966,SorP!$B$1:$B$6226,0)),"",INDIRECT("'SorP'!$A$"&amp;MATCH($S966&amp;$J966,SorP!C:C,0))))</f>
      </c>
      <c r="U966" s="792"/>
      <c r="V966" s="817" t="e">
        <f>IF(C966="",NA(),IF(OR(C966="Smelter not listed",C966="Smelter not yet identified"),MATCH($B966&amp;$D966,'Smelter Look-up'!$J:$J,0),MATCH($B966&amp;$C966,'Smelter Look-up'!$J:$J,0)))</f>
        <v>#N/A</v>
      </c>
      <c r="X966" s="818">
        <f t="shared" si="138"/>
        <v>0</v>
      </c>
      <c r="AB966" s="819" t="str">
        <f t="shared" si="139"/>
      </c>
    </row>
    <row r="967" ht="20"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7"/>
      </c>
      <c r="T967" s="772" t="str">
        <f>IF(B967="","",IF(ISERROR(MATCH($J967,SorP!$B$1:$B$6226,0)),"",INDIRECT("'SorP'!$A$"&amp;MATCH($S967&amp;$J967,SorP!C:C,0))))</f>
      </c>
      <c r="U967" s="792"/>
      <c r="V967" s="817" t="e">
        <f>IF(C967="",NA(),IF(OR(C967="Smelter not listed",C967="Smelter not yet identified"),MATCH($B967&amp;$D967,'Smelter Look-up'!$J:$J,0),MATCH($B967&amp;$C967,'Smelter Look-up'!$J:$J,0)))</f>
        <v>#N/A</v>
      </c>
      <c r="X967" s="818">
        <f t="shared" si="138"/>
        <v>0</v>
      </c>
      <c r="AB967" s="819" t="str">
        <f t="shared" si="139"/>
      </c>
    </row>
    <row r="968" ht="20"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7"/>
      </c>
      <c r="T968" s="772" t="str">
        <f>IF(B968="","",IF(ISERROR(MATCH($J968,SorP!$B$1:$B$6226,0)),"",INDIRECT("'SorP'!$A$"&amp;MATCH($S968&amp;$J968,SorP!C:C,0))))</f>
      </c>
      <c r="U968" s="792"/>
      <c r="V968" s="817" t="e">
        <f>IF(C968="",NA(),IF(OR(C968="Smelter not listed",C968="Smelter not yet identified"),MATCH($B968&amp;$D968,'Smelter Look-up'!$J:$J,0),MATCH($B968&amp;$C968,'Smelter Look-up'!$J:$J,0)))</f>
        <v>#N/A</v>
      </c>
      <c r="X968" s="818">
        <f t="shared" si="138"/>
        <v>0</v>
      </c>
      <c r="AB968" s="819" t="str">
        <f t="shared" si="139"/>
      </c>
    </row>
    <row r="969" ht="20"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7"/>
      </c>
      <c r="T969" s="772" t="str">
        <f>IF(B969="","",IF(ISERROR(MATCH($J969,SorP!$B$1:$B$6226,0)),"",INDIRECT("'SorP'!$A$"&amp;MATCH($S969&amp;$J969,SorP!C:C,0))))</f>
      </c>
      <c r="U969" s="792"/>
      <c r="V969" s="817" t="e">
        <f>IF(C969="",NA(),IF(OR(C969="Smelter not listed",C969="Smelter not yet identified"),MATCH($B969&amp;$D969,'Smelter Look-up'!$J:$J,0),MATCH($B969&amp;$C969,'Smelter Look-up'!$J:$J,0)))</f>
        <v>#N/A</v>
      </c>
      <c r="X969" s="818">
        <f t="shared" si="138"/>
        <v>0</v>
      </c>
      <c r="AB969" s="819" t="str">
        <f t="shared" si="139"/>
      </c>
    </row>
    <row r="970" ht="20"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7"/>
      </c>
      <c r="T970" s="772" t="str">
        <f>IF(B970="","",IF(ISERROR(MATCH($J970,SorP!$B$1:$B$6226,0)),"",INDIRECT("'SorP'!$A$"&amp;MATCH($S970&amp;$J970,SorP!C:C,0))))</f>
      </c>
      <c r="U970" s="792"/>
      <c r="V970" s="817" t="e">
        <f>IF(C970="",NA(),IF(OR(C970="Smelter not listed",C970="Smelter not yet identified"),MATCH($B970&amp;$D970,'Smelter Look-up'!$J:$J,0),MATCH($B970&amp;$C970,'Smelter Look-up'!$J:$J,0)))</f>
        <v>#N/A</v>
      </c>
      <c r="X970" s="818">
        <f t="shared" si="138"/>
        <v>0</v>
      </c>
      <c r="AB970" s="819" t="str">
        <f t="shared" si="139"/>
      </c>
    </row>
    <row r="971" ht="20"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7"/>
      </c>
      <c r="T971" s="772" t="str">
        <f>IF(B971="","",IF(ISERROR(MATCH($J971,SorP!$B$1:$B$6226,0)),"",INDIRECT("'SorP'!$A$"&amp;MATCH($S971&amp;$J971,SorP!C:C,0))))</f>
      </c>
      <c r="U971" s="792"/>
      <c r="V971" s="817" t="e">
        <f>IF(C971="",NA(),IF(OR(C971="Smelter not listed",C971="Smelter not yet identified"),MATCH($B971&amp;$D971,'Smelter Look-up'!$J:$J,0),MATCH($B971&amp;$C971,'Smelter Look-up'!$J:$J,0)))</f>
        <v>#N/A</v>
      </c>
      <c r="X971" s="818">
        <f t="shared" si="138"/>
        <v>0</v>
      </c>
      <c r="AB971" s="819" t="str">
        <f t="shared" si="139"/>
      </c>
    </row>
    <row r="972" ht="20"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7"/>
      </c>
      <c r="T972" s="772" t="str">
        <f>IF(B972="","",IF(ISERROR(MATCH($J972,SorP!$B$1:$B$6226,0)),"",INDIRECT("'SorP'!$A$"&amp;MATCH($S972&amp;$J972,SorP!C:C,0))))</f>
      </c>
      <c r="U972" s="792"/>
      <c r="V972" s="817" t="e">
        <f>IF(C972="",NA(),IF(OR(C972="Smelter not listed",C972="Smelter not yet identified"),MATCH($B972&amp;$D972,'Smelter Look-up'!$J:$J,0),MATCH($B972&amp;$C972,'Smelter Look-up'!$J:$J,0)))</f>
        <v>#N/A</v>
      </c>
      <c r="X972" s="818">
        <f t="shared" si="138"/>
        <v>0</v>
      </c>
      <c r="AB972" s="819" t="str">
        <f t="shared" si="139"/>
      </c>
    </row>
    <row r="973" ht="20"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7"/>
      </c>
      <c r="T973" s="772" t="str">
        <f>IF(B973="","",IF(ISERROR(MATCH($J973,SorP!$B$1:$B$6226,0)),"",INDIRECT("'SorP'!$A$"&amp;MATCH($S973&amp;$J973,SorP!C:C,0))))</f>
      </c>
      <c r="U973" s="792"/>
      <c r="V973" s="817" t="e">
        <f>IF(C973="",NA(),IF(OR(C973="Smelter not listed",C973="Smelter not yet identified"),MATCH($B973&amp;$D973,'Smelter Look-up'!$J:$J,0),MATCH($B973&amp;$C973,'Smelter Look-up'!$J:$J,0)))</f>
        <v>#N/A</v>
      </c>
      <c r="X973" s="818">
        <f t="shared" si="138"/>
        <v>0</v>
      </c>
      <c r="AB973" s="819" t="str">
        <f t="shared" si="139"/>
      </c>
    </row>
    <row r="974" ht="20"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7"/>
      </c>
      <c r="T974" s="772" t="str">
        <f>IF(B974="","",IF(ISERROR(MATCH($J974,SorP!$B$1:$B$6226,0)),"",INDIRECT("'SorP'!$A$"&amp;MATCH($S974&amp;$J974,SorP!C:C,0))))</f>
      </c>
      <c r="U974" s="792"/>
      <c r="V974" s="817" t="e">
        <f>IF(C974="",NA(),IF(OR(C974="Smelter not listed",C974="Smelter not yet identified"),MATCH($B974&amp;$D974,'Smelter Look-up'!$J:$J,0),MATCH($B974&amp;$C974,'Smelter Look-up'!$J:$J,0)))</f>
        <v>#N/A</v>
      </c>
      <c r="X974" s="818">
        <f t="shared" si="138"/>
        <v>0</v>
      </c>
      <c r="AB974" s="819" t="str">
        <f t="shared" si="139"/>
      </c>
    </row>
    <row r="975" ht="20"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7"/>
      </c>
      <c r="T975" s="772" t="str">
        <f>IF(B975="","",IF(ISERROR(MATCH($J975,SorP!$B$1:$B$6226,0)),"",INDIRECT("'SorP'!$A$"&amp;MATCH($S975&amp;$J975,SorP!C:C,0))))</f>
      </c>
      <c r="U975" s="792"/>
      <c r="V975" s="817" t="e">
        <f>IF(C975="",NA(),IF(OR(C975="Smelter not listed",C975="Smelter not yet identified"),MATCH($B975&amp;$D975,'Smelter Look-up'!$J:$J,0),MATCH($B975&amp;$C975,'Smelter Look-up'!$J:$J,0)))</f>
        <v>#N/A</v>
      </c>
      <c r="X975" s="818">
        <f t="shared" si="138"/>
        <v>0</v>
      </c>
      <c r="AB975" s="819" t="str">
        <f t="shared" si="139"/>
      </c>
    </row>
    <row r="976" ht="20"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7"/>
      </c>
      <c r="T976" s="772" t="str">
        <f>IF(B976="","",IF(ISERROR(MATCH($J976,SorP!$B$1:$B$6226,0)),"",INDIRECT("'SorP'!$A$"&amp;MATCH($S976&amp;$J976,SorP!C:C,0))))</f>
      </c>
      <c r="U976" s="792"/>
      <c r="V976" s="817" t="e">
        <f>IF(C976="",NA(),IF(OR(C976="Smelter not listed",C976="Smelter not yet identified"),MATCH($B976&amp;$D976,'Smelter Look-up'!$J:$J,0),MATCH($B976&amp;$C976,'Smelter Look-up'!$J:$J,0)))</f>
        <v>#N/A</v>
      </c>
      <c r="X976" s="818">
        <f t="shared" si="138"/>
        <v>0</v>
      </c>
      <c r="AB976" s="819" t="str">
        <f t="shared" si="139"/>
      </c>
    </row>
    <row r="977" ht="20"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7"/>
      </c>
      <c r="T977" s="772" t="str">
        <f>IF(B977="","",IF(ISERROR(MATCH($J977,SorP!$B$1:$B$6226,0)),"",INDIRECT("'SorP'!$A$"&amp;MATCH($S977&amp;$J977,SorP!C:C,0))))</f>
      </c>
      <c r="U977" s="792"/>
      <c r="V977" s="817" t="e">
        <f>IF(C977="",NA(),IF(OR(C977="Smelter not listed",C977="Smelter not yet identified"),MATCH($B977&amp;$D977,'Smelter Look-up'!$J:$J,0),MATCH($B977&amp;$C977,'Smelter Look-up'!$J:$J,0)))</f>
        <v>#N/A</v>
      </c>
      <c r="X977" s="818">
        <f t="shared" si="138"/>
        <v>0</v>
      </c>
      <c r="AB977" s="819" t="str">
        <f t="shared" si="139"/>
      </c>
    </row>
    <row r="978" ht="20"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7"/>
      </c>
      <c r="T978" s="772" t="str">
        <f>IF(B978="","",IF(ISERROR(MATCH($J978,SorP!$B$1:$B$6226,0)),"",INDIRECT("'SorP'!$A$"&amp;MATCH($S978&amp;$J978,SorP!C:C,0))))</f>
      </c>
      <c r="U978" s="792"/>
      <c r="V978" s="817" t="e">
        <f>IF(C978="",NA(),IF(OR(C978="Smelter not listed",C978="Smelter not yet identified"),MATCH($B978&amp;$D978,'Smelter Look-up'!$J:$J,0),MATCH($B978&amp;$C978,'Smelter Look-up'!$J:$J,0)))</f>
        <v>#N/A</v>
      </c>
      <c r="X978" s="818">
        <f t="shared" si="138"/>
        <v>0</v>
      </c>
      <c r="AB978" s="819" t="str">
        <f t="shared" si="139"/>
      </c>
    </row>
    <row r="979" ht="20"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7"/>
      </c>
      <c r="T979" s="772" t="str">
        <f>IF(B979="","",IF(ISERROR(MATCH($J979,SorP!$B$1:$B$6226,0)),"",INDIRECT("'SorP'!$A$"&amp;MATCH($S979&amp;$J979,SorP!C:C,0))))</f>
      </c>
      <c r="U979" s="792"/>
      <c r="V979" s="817" t="e">
        <f>IF(C979="",NA(),IF(OR(C979="Smelter not listed",C979="Smelter not yet identified"),MATCH($B979&amp;$D979,'Smelter Look-up'!$J:$J,0),MATCH($B979&amp;$C979,'Smelter Look-up'!$J:$J,0)))</f>
        <v>#N/A</v>
      </c>
      <c r="X979" s="818">
        <f t="shared" si="138"/>
        <v>0</v>
      </c>
      <c r="AB979" s="819" t="str">
        <f t="shared" si="139"/>
      </c>
    </row>
    <row r="980" ht="20"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7"/>
      </c>
      <c r="T980" s="772" t="str">
        <f>IF(B980="","",IF(ISERROR(MATCH($J980,SorP!$B$1:$B$6226,0)),"",INDIRECT("'SorP'!$A$"&amp;MATCH($S980&amp;$J980,SorP!C:C,0))))</f>
      </c>
      <c r="U980" s="792"/>
      <c r="V980" s="817" t="e">
        <f>IF(C980="",NA(),IF(OR(C980="Smelter not listed",C980="Smelter not yet identified"),MATCH($B980&amp;$D980,'Smelter Look-up'!$J:$J,0),MATCH($B980&amp;$C980,'Smelter Look-up'!$J:$J,0)))</f>
        <v>#N/A</v>
      </c>
      <c r="X980" s="818">
        <f t="shared" si="138"/>
        <v>0</v>
      </c>
      <c r="AB980" s="819" t="str">
        <f t="shared" si="139"/>
      </c>
    </row>
    <row r="981" ht="20"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7"/>
      </c>
      <c r="T981" s="772" t="str">
        <f>IF(B981="","",IF(ISERROR(MATCH($J981,SorP!$B$1:$B$6226,0)),"",INDIRECT("'SorP'!$A$"&amp;MATCH($S981&amp;$J981,SorP!C:C,0))))</f>
      </c>
      <c r="U981" s="792"/>
      <c r="V981" s="817" t="e">
        <f>IF(C981="",NA(),IF(OR(C981="Smelter not listed",C981="Smelter not yet identified"),MATCH($B981&amp;$D981,'Smelter Look-up'!$J:$J,0),MATCH($B981&amp;$C981,'Smelter Look-up'!$J:$J,0)))</f>
        <v>#N/A</v>
      </c>
      <c r="X981" s="818">
        <f t="shared" si="138"/>
        <v>0</v>
      </c>
      <c r="AB981" s="819" t="str">
        <f t="shared" si="139"/>
      </c>
    </row>
    <row r="982" ht="20"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7"/>
      </c>
      <c r="T982" s="772" t="str">
        <f>IF(B982="","",IF(ISERROR(MATCH($J982,SorP!$B$1:$B$6226,0)),"",INDIRECT("'SorP'!$A$"&amp;MATCH($S982&amp;$J982,SorP!C:C,0))))</f>
      </c>
      <c r="U982" s="792"/>
      <c r="V982" s="817" t="e">
        <f>IF(C982="",NA(),IF(OR(C982="Smelter not listed",C982="Smelter not yet identified"),MATCH($B982&amp;$D982,'Smelter Look-up'!$J:$J,0),MATCH($B982&amp;$C982,'Smelter Look-up'!$J:$J,0)))</f>
        <v>#N/A</v>
      </c>
      <c r="X982" s="818">
        <f t="shared" si="138"/>
        <v>0</v>
      </c>
      <c r="AB982" s="819" t="str">
        <f t="shared" si="139"/>
      </c>
    </row>
    <row r="983" ht="20"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7"/>
      </c>
      <c r="T983" s="772" t="str">
        <f>IF(B983="","",IF(ISERROR(MATCH($J983,SorP!$B$1:$B$6226,0)),"",INDIRECT("'SorP'!$A$"&amp;MATCH($S983&amp;$J983,SorP!C:C,0))))</f>
      </c>
      <c r="U983" s="792"/>
      <c r="V983" s="817" t="e">
        <f>IF(C983="",NA(),IF(OR(C983="Smelter not listed",C983="Smelter not yet identified"),MATCH($B983&amp;$D983,'Smelter Look-up'!$J:$J,0),MATCH($B983&amp;$C983,'Smelter Look-up'!$J:$J,0)))</f>
        <v>#N/A</v>
      </c>
      <c r="X983" s="818">
        <f t="shared" si="138"/>
        <v>0</v>
      </c>
      <c r="AB983" s="819" t="str">
        <f t="shared" si="139"/>
      </c>
    </row>
    <row r="984" ht="20"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7"/>
      </c>
      <c r="T984" s="772" t="str">
        <f>IF(B984="","",IF(ISERROR(MATCH($J984,SorP!$B$1:$B$6226,0)),"",INDIRECT("'SorP'!$A$"&amp;MATCH($S984&amp;$J984,SorP!C:C,0))))</f>
      </c>
      <c r="U984" s="792"/>
      <c r="V984" s="817" t="e">
        <f>IF(C984="",NA(),IF(OR(C984="Smelter not listed",C984="Smelter not yet identified"),MATCH($B984&amp;$D984,'Smelter Look-up'!$J:$J,0),MATCH($B984&amp;$C984,'Smelter Look-up'!$J:$J,0)))</f>
        <v>#N/A</v>
      </c>
      <c r="X984" s="818">
        <f t="shared" si="138"/>
        <v>0</v>
      </c>
      <c r="AB984" s="819" t="str">
        <f t="shared" si="139"/>
      </c>
    </row>
    <row r="985" ht="20"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7"/>
      </c>
      <c r="T985" s="772" t="str">
        <f>IF(B985="","",IF(ISERROR(MATCH($J985,SorP!$B$1:$B$6226,0)),"",INDIRECT("'SorP'!$A$"&amp;MATCH($S985&amp;$J985,SorP!C:C,0))))</f>
      </c>
      <c r="U985" s="792"/>
      <c r="V985" s="817" t="e">
        <f>IF(C985="",NA(),IF(OR(C985="Smelter not listed",C985="Smelter not yet identified"),MATCH($B985&amp;$D985,'Smelter Look-up'!$J:$J,0),MATCH($B985&amp;$C985,'Smelter Look-up'!$J:$J,0)))</f>
        <v>#N/A</v>
      </c>
      <c r="X985" s="818">
        <f t="shared" si="138"/>
        <v>0</v>
      </c>
      <c r="AB985" s="819" t="str">
        <f t="shared" si="139"/>
      </c>
    </row>
    <row r="986" ht="20"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7"/>
      </c>
      <c r="T986" s="772" t="str">
        <f>IF(B986="","",IF(ISERROR(MATCH($J986,SorP!$B$1:$B$6226,0)),"",INDIRECT("'SorP'!$A$"&amp;MATCH($S986&amp;$J986,SorP!C:C,0))))</f>
      </c>
      <c r="U986" s="792"/>
      <c r="V986" s="817" t="e">
        <f>IF(C986="",NA(),IF(OR(C986="Smelter not listed",C986="Smelter not yet identified"),MATCH($B986&amp;$D986,'Smelter Look-up'!$J:$J,0),MATCH($B986&amp;$C986,'Smelter Look-up'!$J:$J,0)))</f>
        <v>#N/A</v>
      </c>
      <c r="X986" s="818">
        <f t="shared" si="138"/>
        <v>0</v>
      </c>
      <c r="AB986" s="819" t="str">
        <f t="shared" si="139"/>
      </c>
    </row>
    <row r="987" ht="20"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7"/>
      </c>
      <c r="T987" s="772" t="str">
        <f>IF(B987="","",IF(ISERROR(MATCH($J987,SorP!$B$1:$B$6226,0)),"",INDIRECT("'SorP'!$A$"&amp;MATCH($S987&amp;$J987,SorP!C:C,0))))</f>
      </c>
      <c r="U987" s="792"/>
      <c r="V987" s="817" t="e">
        <f>IF(C987="",NA(),IF(OR(C987="Smelter not listed",C987="Smelter not yet identified"),MATCH($B987&amp;$D987,'Smelter Look-up'!$J:$J,0),MATCH($B987&amp;$C987,'Smelter Look-up'!$J:$J,0)))</f>
        <v>#N/A</v>
      </c>
      <c r="X987" s="818">
        <f t="shared" si="138"/>
        <v>0</v>
      </c>
      <c r="AB987" s="819" t="str">
        <f t="shared" si="139"/>
      </c>
    </row>
    <row r="988" ht="20"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0">IF(B988="","",IF(ISERROR(MATCH($E988,CL,0)),"Unknown",INDIRECT("'C'!$A$"&amp;MATCH($E988,CL,0)+1)))</f>
      </c>
      <c r="T988" s="772" t="str">
        <f>IF(B988="","",IF(ISERROR(MATCH($J988,SorP!$B$1:$B$6226,0)),"",INDIRECT("'SorP'!$A$"&amp;MATCH($S988&amp;$J988,SorP!C:C,0))))</f>
      </c>
      <c r="U988" s="792"/>
      <c r="V988" s="817" t="e">
        <f>IF(C988="",NA(),IF(OR(C988="Smelter not listed",C988="Smelter not yet identified"),MATCH($B988&amp;$D988,'Smelter Look-up'!$J:$J,0),MATCH($B988&amp;$C988,'Smelter Look-up'!$J:$J,0)))</f>
        <v>#N/A</v>
      </c>
      <c r="X988" s="818">
        <f ref="X988:X1018" t="shared" si="141">IF(AND(C988="Smelter not listed",OR(LEN(D988)=0,LEN(E988)=0)),1,0)</f>
        <v>0</v>
      </c>
      <c r="AB988" s="819" t="str">
        <f ref="AB988:AB1018" t="shared" si="142">B988&amp;C988</f>
      </c>
    </row>
    <row r="989" ht="20"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0"/>
      </c>
      <c r="T989" s="772" t="str">
        <f>IF(B989="","",IF(ISERROR(MATCH($J989,SorP!$B$1:$B$6226,0)),"",INDIRECT("'SorP'!$A$"&amp;MATCH($S989&amp;$J989,SorP!C:C,0))))</f>
      </c>
      <c r="U989" s="792"/>
      <c r="V989" s="817" t="e">
        <f>IF(C989="",NA(),IF(OR(C989="Smelter not listed",C989="Smelter not yet identified"),MATCH($B989&amp;$D989,'Smelter Look-up'!$J:$J,0),MATCH($B989&amp;$C989,'Smelter Look-up'!$J:$J,0)))</f>
        <v>#N/A</v>
      </c>
      <c r="X989" s="818">
        <f t="shared" si="141"/>
        <v>0</v>
      </c>
      <c r="AB989" s="819" t="str">
        <f t="shared" si="142"/>
      </c>
    </row>
    <row r="990" ht="20"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0"/>
      </c>
      <c r="T990" s="772" t="str">
        <f>IF(B990="","",IF(ISERROR(MATCH($J990,SorP!$B$1:$B$6226,0)),"",INDIRECT("'SorP'!$A$"&amp;MATCH($S990&amp;$J990,SorP!C:C,0))))</f>
      </c>
      <c r="U990" s="792"/>
      <c r="V990" s="817" t="e">
        <f>IF(C990="",NA(),IF(OR(C990="Smelter not listed",C990="Smelter not yet identified"),MATCH($B990&amp;$D990,'Smelter Look-up'!$J:$J,0),MATCH($B990&amp;$C990,'Smelter Look-up'!$J:$J,0)))</f>
        <v>#N/A</v>
      </c>
      <c r="X990" s="818">
        <f t="shared" si="141"/>
        <v>0</v>
      </c>
      <c r="AB990" s="819" t="str">
        <f t="shared" si="142"/>
      </c>
    </row>
    <row r="991" ht="20"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0"/>
      </c>
      <c r="T991" s="772" t="str">
        <f>IF(B991="","",IF(ISERROR(MATCH($J991,SorP!$B$1:$B$6226,0)),"",INDIRECT("'SorP'!$A$"&amp;MATCH($S991&amp;$J991,SorP!C:C,0))))</f>
      </c>
      <c r="U991" s="792"/>
      <c r="V991" s="817" t="e">
        <f>IF(C991="",NA(),IF(OR(C991="Smelter not listed",C991="Smelter not yet identified"),MATCH($B991&amp;$D991,'Smelter Look-up'!$J:$J,0),MATCH($B991&amp;$C991,'Smelter Look-up'!$J:$J,0)))</f>
        <v>#N/A</v>
      </c>
      <c r="X991" s="818">
        <f t="shared" si="141"/>
        <v>0</v>
      </c>
      <c r="AB991" s="819" t="str">
        <f t="shared" si="142"/>
      </c>
    </row>
    <row r="992" ht="20"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0"/>
      </c>
      <c r="T992" s="772" t="str">
        <f>IF(B992="","",IF(ISERROR(MATCH($J992,SorP!$B$1:$B$6226,0)),"",INDIRECT("'SorP'!$A$"&amp;MATCH($S992&amp;$J992,SorP!C:C,0))))</f>
      </c>
      <c r="U992" s="792"/>
      <c r="V992" s="817" t="e">
        <f>IF(C992="",NA(),IF(OR(C992="Smelter not listed",C992="Smelter not yet identified"),MATCH($B992&amp;$D992,'Smelter Look-up'!$J:$J,0),MATCH($B992&amp;$C992,'Smelter Look-up'!$J:$J,0)))</f>
        <v>#N/A</v>
      </c>
      <c r="X992" s="818">
        <f t="shared" si="141"/>
        <v>0</v>
      </c>
      <c r="AB992" s="819" t="str">
        <f t="shared" si="142"/>
      </c>
    </row>
    <row r="993" ht="20"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0"/>
      </c>
      <c r="T993" s="772" t="str">
        <f>IF(B993="","",IF(ISERROR(MATCH($J993,SorP!$B$1:$B$6226,0)),"",INDIRECT("'SorP'!$A$"&amp;MATCH($S993&amp;$J993,SorP!C:C,0))))</f>
      </c>
      <c r="U993" s="792"/>
      <c r="V993" s="817" t="e">
        <f>IF(C993="",NA(),IF(OR(C993="Smelter not listed",C993="Smelter not yet identified"),MATCH($B993&amp;$D993,'Smelter Look-up'!$J:$J,0),MATCH($B993&amp;$C993,'Smelter Look-up'!$J:$J,0)))</f>
        <v>#N/A</v>
      </c>
      <c r="X993" s="818">
        <f t="shared" si="141"/>
        <v>0</v>
      </c>
      <c r="AB993" s="819" t="str">
        <f t="shared" si="142"/>
      </c>
    </row>
    <row r="994" ht="20"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0"/>
      </c>
      <c r="T994" s="772" t="str">
        <f>IF(B994="","",IF(ISERROR(MATCH($J994,SorP!$B$1:$B$6226,0)),"",INDIRECT("'SorP'!$A$"&amp;MATCH($S994&amp;$J994,SorP!C:C,0))))</f>
      </c>
      <c r="U994" s="792"/>
      <c r="V994" s="817" t="e">
        <f>IF(C994="",NA(),IF(OR(C994="Smelter not listed",C994="Smelter not yet identified"),MATCH($B994&amp;$D994,'Smelter Look-up'!$J:$J,0),MATCH($B994&amp;$C994,'Smelter Look-up'!$J:$J,0)))</f>
        <v>#N/A</v>
      </c>
      <c r="X994" s="818">
        <f t="shared" si="141"/>
        <v>0</v>
      </c>
      <c r="AB994" s="819" t="str">
        <f t="shared" si="142"/>
      </c>
    </row>
    <row r="995" ht="20"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0"/>
      </c>
      <c r="T995" s="772" t="str">
        <f>IF(B995="","",IF(ISERROR(MATCH($J995,SorP!$B$1:$B$6226,0)),"",INDIRECT("'SorP'!$A$"&amp;MATCH($S995&amp;$J995,SorP!C:C,0))))</f>
      </c>
      <c r="U995" s="792"/>
      <c r="V995" s="817" t="e">
        <f>IF(C995="",NA(),IF(OR(C995="Smelter not listed",C995="Smelter not yet identified"),MATCH($B995&amp;$D995,'Smelter Look-up'!$J:$J,0),MATCH($B995&amp;$C995,'Smelter Look-up'!$J:$J,0)))</f>
        <v>#N/A</v>
      </c>
      <c r="X995" s="818">
        <f t="shared" si="141"/>
        <v>0</v>
      </c>
      <c r="AB995" s="819" t="str">
        <f t="shared" si="142"/>
      </c>
    </row>
    <row r="996" ht="20"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0"/>
      </c>
      <c r="T996" s="772" t="str">
        <f>IF(B996="","",IF(ISERROR(MATCH($J996,SorP!$B$1:$B$6226,0)),"",INDIRECT("'SorP'!$A$"&amp;MATCH($S996&amp;$J996,SorP!C:C,0))))</f>
      </c>
      <c r="U996" s="792"/>
      <c r="V996" s="817" t="e">
        <f>IF(C996="",NA(),IF(OR(C996="Smelter not listed",C996="Smelter not yet identified"),MATCH($B996&amp;$D996,'Smelter Look-up'!$J:$J,0),MATCH($B996&amp;$C996,'Smelter Look-up'!$J:$J,0)))</f>
        <v>#N/A</v>
      </c>
      <c r="X996" s="818">
        <f t="shared" si="141"/>
        <v>0</v>
      </c>
      <c r="AB996" s="819" t="str">
        <f t="shared" si="142"/>
      </c>
    </row>
    <row r="997" ht="20"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0"/>
      </c>
      <c r="T997" s="772" t="str">
        <f>IF(B997="","",IF(ISERROR(MATCH($J997,SorP!$B$1:$B$6226,0)),"",INDIRECT("'SorP'!$A$"&amp;MATCH($S997&amp;$J997,SorP!C:C,0))))</f>
      </c>
      <c r="U997" s="792"/>
      <c r="V997" s="817" t="e">
        <f>IF(C997="",NA(),IF(OR(C997="Smelter not listed",C997="Smelter not yet identified"),MATCH($B997&amp;$D997,'Smelter Look-up'!$J:$J,0),MATCH($B997&amp;$C997,'Smelter Look-up'!$J:$J,0)))</f>
        <v>#N/A</v>
      </c>
      <c r="X997" s="818">
        <f t="shared" si="141"/>
        <v>0</v>
      </c>
      <c r="AB997" s="819" t="str">
        <f t="shared" si="142"/>
      </c>
    </row>
    <row r="998" ht="20"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0"/>
      </c>
      <c r="T998" s="772" t="str">
        <f>IF(B998="","",IF(ISERROR(MATCH($J998,SorP!$B$1:$B$6226,0)),"",INDIRECT("'SorP'!$A$"&amp;MATCH($S998&amp;$J998,SorP!C:C,0))))</f>
      </c>
      <c r="U998" s="792"/>
      <c r="V998" s="817" t="e">
        <f>IF(C998="",NA(),IF(OR(C998="Smelter not listed",C998="Smelter not yet identified"),MATCH($B998&amp;$D998,'Smelter Look-up'!$J:$J,0),MATCH($B998&amp;$C998,'Smelter Look-up'!$J:$J,0)))</f>
        <v>#N/A</v>
      </c>
      <c r="X998" s="818">
        <f t="shared" si="141"/>
        <v>0</v>
      </c>
      <c r="AB998" s="819" t="str">
        <f t="shared" si="142"/>
      </c>
    </row>
    <row r="999" ht="20"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0"/>
      </c>
      <c r="T999" s="772" t="str">
        <f>IF(B999="","",IF(ISERROR(MATCH($J999,SorP!$B$1:$B$6226,0)),"",INDIRECT("'SorP'!$A$"&amp;MATCH($S999&amp;$J999,SorP!C:C,0))))</f>
      </c>
      <c r="U999" s="792"/>
      <c r="V999" s="817" t="e">
        <f>IF(C999="",NA(),IF(OR(C999="Smelter not listed",C999="Smelter not yet identified"),MATCH($B999&amp;$D999,'Smelter Look-up'!$J:$J,0),MATCH($B999&amp;$C999,'Smelter Look-up'!$J:$J,0)))</f>
        <v>#N/A</v>
      </c>
      <c r="X999" s="818">
        <f t="shared" si="141"/>
        <v>0</v>
      </c>
      <c r="AB999" s="819" t="str">
        <f t="shared" si="142"/>
      </c>
    </row>
    <row r="1000" ht="20"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0"/>
      </c>
      <c r="T1000" s="772" t="str">
        <f>IF(B1000="","",IF(ISERROR(MATCH($J1000,SorP!$B$1:$B$6226,0)),"",INDIRECT("'SorP'!$A$"&amp;MATCH($S1000&amp;$J1000,SorP!C:C,0))))</f>
      </c>
      <c r="U1000" s="792"/>
      <c r="V1000" s="817" t="e">
        <f>IF(C1000="",NA(),IF(OR(C1000="Smelter not listed",C1000="Smelter not yet identified"),MATCH($B1000&amp;$D1000,'Smelter Look-up'!$J:$J,0),MATCH($B1000&amp;$C1000,'Smelter Look-up'!$J:$J,0)))</f>
        <v>#N/A</v>
      </c>
      <c r="X1000" s="818">
        <f t="shared" si="141"/>
        <v>0</v>
      </c>
      <c r="AB1000" s="819" t="str">
        <f t="shared" si="142"/>
      </c>
    </row>
    <row r="1001" ht="20"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0"/>
      </c>
      <c r="T1001" s="772" t="str">
        <f>IF(B1001="","",IF(ISERROR(MATCH($J1001,SorP!$B$1:$B$6226,0)),"",INDIRECT("'SorP'!$A$"&amp;MATCH($S1001&amp;$J1001,SorP!C:C,0))))</f>
      </c>
      <c r="U1001" s="792"/>
      <c r="V1001" s="817" t="e">
        <f>IF(C1001="",NA(),IF(OR(C1001="Smelter not listed",C1001="Smelter not yet identified"),MATCH($B1001&amp;$D1001,'Smelter Look-up'!$J:$J,0),MATCH($B1001&amp;$C1001,'Smelter Look-up'!$J:$J,0)))</f>
        <v>#N/A</v>
      </c>
      <c r="X1001" s="818">
        <f t="shared" si="141"/>
        <v>0</v>
      </c>
      <c r="AB1001" s="819" t="str">
        <f t="shared" si="142"/>
      </c>
    </row>
    <row r="1002" ht="20"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0"/>
      </c>
      <c r="T1002" s="772" t="str">
        <f>IF(B1002="","",IF(ISERROR(MATCH($J1002,SorP!$B$1:$B$6226,0)),"",INDIRECT("'SorP'!$A$"&amp;MATCH($S1002&amp;$J1002,SorP!C:C,0))))</f>
      </c>
      <c r="U1002" s="792"/>
      <c r="V1002" s="817" t="e">
        <f>IF(C1002="",NA(),IF(OR(C1002="Smelter not listed",C1002="Smelter not yet identified"),MATCH($B1002&amp;$D1002,'Smelter Look-up'!$J:$J,0),MATCH($B1002&amp;$C1002,'Smelter Look-up'!$J:$J,0)))</f>
        <v>#N/A</v>
      </c>
      <c r="X1002" s="818">
        <f t="shared" si="141"/>
        <v>0</v>
      </c>
      <c r="AB1002" s="819" t="str">
        <f t="shared" si="142"/>
      </c>
    </row>
    <row r="1003" ht="20"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0"/>
      </c>
      <c r="T1003" s="772" t="str">
        <f>IF(B1003="","",IF(ISERROR(MATCH($J1003,SorP!$B$1:$B$6226,0)),"",INDIRECT("'SorP'!$A$"&amp;MATCH($S1003&amp;$J1003,SorP!C:C,0))))</f>
      </c>
      <c r="U1003" s="792"/>
      <c r="V1003" s="817" t="e">
        <f>IF(C1003="",NA(),IF(OR(C1003="Smelter not listed",C1003="Smelter not yet identified"),MATCH($B1003&amp;$D1003,'Smelter Look-up'!$J:$J,0),MATCH($B1003&amp;$C1003,'Smelter Look-up'!$J:$J,0)))</f>
        <v>#N/A</v>
      </c>
      <c r="X1003" s="818">
        <f t="shared" si="141"/>
        <v>0</v>
      </c>
      <c r="AB1003" s="819" t="str">
        <f t="shared" si="142"/>
      </c>
    </row>
    <row r="1004" ht="20"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0"/>
      </c>
      <c r="T1004" s="772" t="str">
        <f>IF(B1004="","",IF(ISERROR(MATCH($J1004,SorP!$B$1:$B$6226,0)),"",INDIRECT("'SorP'!$A$"&amp;MATCH($S1004&amp;$J1004,SorP!C:C,0))))</f>
      </c>
      <c r="U1004" s="792"/>
      <c r="V1004" s="817" t="e">
        <f>IF(C1004="",NA(),IF(OR(C1004="Smelter not listed",C1004="Smelter not yet identified"),MATCH($B1004&amp;$D1004,'Smelter Look-up'!$J:$J,0),MATCH($B1004&amp;$C1004,'Smelter Look-up'!$J:$J,0)))</f>
        <v>#N/A</v>
      </c>
      <c r="X1004" s="818">
        <f t="shared" si="141"/>
        <v>0</v>
      </c>
      <c r="AB1004" s="819" t="str">
        <f t="shared" si="142"/>
      </c>
    </row>
    <row r="1005" ht="20"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0"/>
      </c>
      <c r="T1005" s="772" t="str">
        <f>IF(B1005="","",IF(ISERROR(MATCH($J1005,SorP!$B$1:$B$6226,0)),"",INDIRECT("'SorP'!$A$"&amp;MATCH($S1005&amp;$J1005,SorP!C:C,0))))</f>
      </c>
      <c r="U1005" s="792"/>
      <c r="V1005" s="817" t="e">
        <f>IF(C1005="",NA(),IF(OR(C1005="Smelter not listed",C1005="Smelter not yet identified"),MATCH($B1005&amp;$D1005,'Smelter Look-up'!$J:$J,0),MATCH($B1005&amp;$C1005,'Smelter Look-up'!$J:$J,0)))</f>
        <v>#N/A</v>
      </c>
      <c r="X1005" s="818">
        <f t="shared" si="141"/>
        <v>0</v>
      </c>
      <c r="AB1005" s="819" t="str">
        <f t="shared" si="142"/>
      </c>
    </row>
    <row r="1006" ht="20"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0"/>
      </c>
      <c r="T1006" s="772" t="str">
        <f>IF(B1006="","",IF(ISERROR(MATCH($J1006,SorP!$B$1:$B$6226,0)),"",INDIRECT("'SorP'!$A$"&amp;MATCH($S1006&amp;$J1006,SorP!C:C,0))))</f>
      </c>
      <c r="U1006" s="792"/>
      <c r="V1006" s="817" t="e">
        <f>IF(C1006="",NA(),IF(OR(C1006="Smelter not listed",C1006="Smelter not yet identified"),MATCH($B1006&amp;$D1006,'Smelter Look-up'!$J:$J,0),MATCH($B1006&amp;$C1006,'Smelter Look-up'!$J:$J,0)))</f>
        <v>#N/A</v>
      </c>
      <c r="X1006" s="818">
        <f t="shared" si="141"/>
        <v>0</v>
      </c>
      <c r="AB1006" s="819" t="str">
        <f t="shared" si="142"/>
      </c>
    </row>
    <row r="1007" ht="20"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0"/>
      </c>
      <c r="T1007" s="772" t="str">
        <f>IF(B1007="","",IF(ISERROR(MATCH($J1007,SorP!$B$1:$B$6226,0)),"",INDIRECT("'SorP'!$A$"&amp;MATCH($S1007&amp;$J1007,SorP!C:C,0))))</f>
      </c>
      <c r="U1007" s="792"/>
      <c r="V1007" s="817" t="e">
        <f>IF(C1007="",NA(),IF(OR(C1007="Smelter not listed",C1007="Smelter not yet identified"),MATCH($B1007&amp;$D1007,'Smelter Look-up'!$J:$J,0),MATCH($B1007&amp;$C1007,'Smelter Look-up'!$J:$J,0)))</f>
        <v>#N/A</v>
      </c>
      <c r="X1007" s="818">
        <f t="shared" si="141"/>
        <v>0</v>
      </c>
      <c r="AB1007" s="819" t="str">
        <f t="shared" si="142"/>
      </c>
    </row>
    <row r="1008" ht="20"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0"/>
      </c>
      <c r="T1008" s="772" t="str">
        <f>IF(B1008="","",IF(ISERROR(MATCH($J1008,SorP!$B$1:$B$6226,0)),"",INDIRECT("'SorP'!$A$"&amp;MATCH($S1008&amp;$J1008,SorP!C:C,0))))</f>
      </c>
      <c r="U1008" s="792"/>
      <c r="V1008" s="817" t="e">
        <f>IF(C1008="",NA(),IF(OR(C1008="Smelter not listed",C1008="Smelter not yet identified"),MATCH($B1008&amp;$D1008,'Smelter Look-up'!$J:$J,0),MATCH($B1008&amp;$C1008,'Smelter Look-up'!$J:$J,0)))</f>
        <v>#N/A</v>
      </c>
      <c r="X1008" s="818">
        <f t="shared" si="141"/>
        <v>0</v>
      </c>
      <c r="AB1008" s="819" t="str">
        <f t="shared" si="142"/>
      </c>
    </row>
    <row r="1009" ht="20"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0"/>
      </c>
      <c r="T1009" s="772" t="str">
        <f>IF(B1009="","",IF(ISERROR(MATCH($J1009,SorP!$B$1:$B$6226,0)),"",INDIRECT("'SorP'!$A$"&amp;MATCH($S1009&amp;$J1009,SorP!C:C,0))))</f>
      </c>
      <c r="U1009" s="792"/>
      <c r="V1009" s="817" t="e">
        <f>IF(C1009="",NA(),IF(OR(C1009="Smelter not listed",C1009="Smelter not yet identified"),MATCH($B1009&amp;$D1009,'Smelter Look-up'!$J:$J,0),MATCH($B1009&amp;$C1009,'Smelter Look-up'!$J:$J,0)))</f>
        <v>#N/A</v>
      </c>
      <c r="X1009" s="818">
        <f t="shared" si="141"/>
        <v>0</v>
      </c>
      <c r="AB1009" s="819" t="str">
        <f t="shared" si="142"/>
      </c>
    </row>
    <row r="1010" ht="20"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0"/>
      </c>
      <c r="T1010" s="772" t="str">
        <f>IF(B1010="","",IF(ISERROR(MATCH($J1010,SorP!$B$1:$B$6226,0)),"",INDIRECT("'SorP'!$A$"&amp;MATCH($S1010&amp;$J1010,SorP!C:C,0))))</f>
      </c>
      <c r="U1010" s="792"/>
      <c r="V1010" s="817" t="e">
        <f>IF(C1010="",NA(),IF(OR(C1010="Smelter not listed",C1010="Smelter not yet identified"),MATCH($B1010&amp;$D1010,'Smelter Look-up'!$J:$J,0),MATCH($B1010&amp;$C1010,'Smelter Look-up'!$J:$J,0)))</f>
        <v>#N/A</v>
      </c>
      <c r="X1010" s="818">
        <f t="shared" si="141"/>
        <v>0</v>
      </c>
      <c r="AB1010" s="819" t="str">
        <f t="shared" si="142"/>
      </c>
    </row>
    <row r="1011" ht="20"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0"/>
      </c>
      <c r="T1011" s="772" t="str">
        <f>IF(B1011="","",IF(ISERROR(MATCH($J1011,SorP!$B$1:$B$6226,0)),"",INDIRECT("'SorP'!$A$"&amp;MATCH($S1011&amp;$J1011,SorP!C:C,0))))</f>
      </c>
      <c r="U1011" s="792"/>
      <c r="V1011" s="817" t="e">
        <f>IF(C1011="",NA(),IF(OR(C1011="Smelter not listed",C1011="Smelter not yet identified"),MATCH($B1011&amp;$D1011,'Smelter Look-up'!$J:$J,0),MATCH($B1011&amp;$C1011,'Smelter Look-up'!$J:$J,0)))</f>
        <v>#N/A</v>
      </c>
      <c r="X1011" s="818">
        <f t="shared" si="141"/>
        <v>0</v>
      </c>
      <c r="AB1011" s="819" t="str">
        <f t="shared" si="142"/>
      </c>
    </row>
    <row r="1012" ht="20"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0"/>
      </c>
      <c r="T1012" s="772" t="str">
        <f>IF(B1012="","",IF(ISERROR(MATCH($J1012,SorP!$B$1:$B$6226,0)),"",INDIRECT("'SorP'!$A$"&amp;MATCH($S1012&amp;$J1012,SorP!C:C,0))))</f>
      </c>
      <c r="U1012" s="792"/>
      <c r="V1012" s="817" t="e">
        <f>IF(C1012="",NA(),IF(OR(C1012="Smelter not listed",C1012="Smelter not yet identified"),MATCH($B1012&amp;$D1012,'Smelter Look-up'!$J:$J,0),MATCH($B1012&amp;$C1012,'Smelter Look-up'!$J:$J,0)))</f>
        <v>#N/A</v>
      </c>
      <c r="X1012" s="818">
        <f t="shared" si="141"/>
        <v>0</v>
      </c>
      <c r="AB1012" s="819" t="str">
        <f t="shared" si="142"/>
      </c>
    </row>
    <row r="1013" ht="20"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0"/>
      </c>
      <c r="T1013" s="772" t="str">
        <f>IF(B1013="","",IF(ISERROR(MATCH($J1013,SorP!$B$1:$B$6226,0)),"",INDIRECT("'SorP'!$A$"&amp;MATCH($S1013&amp;$J1013,SorP!C:C,0))))</f>
      </c>
      <c r="U1013" s="792"/>
      <c r="V1013" s="817" t="e">
        <f>IF(C1013="",NA(),IF(OR(C1013="Smelter not listed",C1013="Smelter not yet identified"),MATCH($B1013&amp;$D1013,'Smelter Look-up'!$J:$J,0),MATCH($B1013&amp;$C1013,'Smelter Look-up'!$J:$J,0)))</f>
        <v>#N/A</v>
      </c>
      <c r="X1013" s="818">
        <f t="shared" si="141"/>
        <v>0</v>
      </c>
      <c r="AB1013" s="819" t="str">
        <f t="shared" si="142"/>
      </c>
    </row>
    <row r="1014" ht="20"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0"/>
      </c>
      <c r="T1014" s="772" t="str">
        <f>IF(B1014="","",IF(ISERROR(MATCH($J1014,SorP!$B$1:$B$6226,0)),"",INDIRECT("'SorP'!$A$"&amp;MATCH($S1014&amp;$J1014,SorP!C:C,0))))</f>
      </c>
      <c r="U1014" s="792"/>
      <c r="V1014" s="817" t="e">
        <f>IF(C1014="",NA(),IF(OR(C1014="Smelter not listed",C1014="Smelter not yet identified"),MATCH($B1014&amp;$D1014,'Smelter Look-up'!$J:$J,0),MATCH($B1014&amp;$C1014,'Smelter Look-up'!$J:$J,0)))</f>
        <v>#N/A</v>
      </c>
      <c r="X1014" s="818">
        <f t="shared" si="141"/>
        <v>0</v>
      </c>
      <c r="AB1014" s="819" t="str">
        <f t="shared" si="142"/>
      </c>
    </row>
    <row r="1015" ht="20"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0"/>
      </c>
      <c r="T1015" s="772" t="str">
        <f>IF(B1015="","",IF(ISERROR(MATCH($J1015,SorP!$B$1:$B$6226,0)),"",INDIRECT("'SorP'!$A$"&amp;MATCH($S1015&amp;$J1015,SorP!C:C,0))))</f>
      </c>
      <c r="U1015" s="792"/>
      <c r="V1015" s="817" t="e">
        <f>IF(C1015="",NA(),IF(OR(C1015="Smelter not listed",C1015="Smelter not yet identified"),MATCH($B1015&amp;$D1015,'Smelter Look-up'!$J:$J,0),MATCH($B1015&amp;$C1015,'Smelter Look-up'!$J:$J,0)))</f>
        <v>#N/A</v>
      </c>
      <c r="X1015" s="818">
        <f t="shared" si="141"/>
        <v>0</v>
      </c>
      <c r="AB1015" s="819" t="str">
        <f t="shared" si="142"/>
      </c>
    </row>
    <row r="1016" ht="20"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0"/>
      </c>
      <c r="T1016" s="772" t="str">
        <f>IF(B1016="","",IF(ISERROR(MATCH($J1016,SorP!$B$1:$B$6226,0)),"",INDIRECT("'SorP'!$A$"&amp;MATCH($S1016&amp;$J1016,SorP!C:C,0))))</f>
      </c>
      <c r="U1016" s="792"/>
      <c r="V1016" s="817" t="e">
        <f>IF(C1016="",NA(),IF(OR(C1016="Smelter not listed",C1016="Smelter not yet identified"),MATCH($B1016&amp;$D1016,'Smelter Look-up'!$J:$J,0),MATCH($B1016&amp;$C1016,'Smelter Look-up'!$J:$J,0)))</f>
        <v>#N/A</v>
      </c>
      <c r="X1016" s="818">
        <f t="shared" si="141"/>
        <v>0</v>
      </c>
      <c r="AB1016" s="819" t="str">
        <f t="shared" si="142"/>
      </c>
    </row>
    <row r="1017" ht="20"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0"/>
      </c>
      <c r="T1017" s="772" t="str">
        <f>IF(B1017="","",IF(ISERROR(MATCH($J1017,SorP!$B$1:$B$6226,0)),"",INDIRECT("'SorP'!$A$"&amp;MATCH($S1017&amp;$J1017,SorP!C:C,0))))</f>
      </c>
      <c r="U1017" s="792"/>
      <c r="V1017" s="817" t="e">
        <f>IF(C1017="",NA(),IF(OR(C1017="Smelter not listed",C1017="Smelter not yet identified"),MATCH($B1017&amp;$D1017,'Smelter Look-up'!$J:$J,0),MATCH($B1017&amp;$C1017,'Smelter Look-up'!$J:$J,0)))</f>
        <v>#N/A</v>
      </c>
      <c r="X1017" s="818">
        <f t="shared" si="141"/>
        <v>0</v>
      </c>
      <c r="AB1017" s="819" t="str">
        <f t="shared" si="142"/>
      </c>
    </row>
    <row r="1018" ht="20"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0"/>
      </c>
      <c r="T1018" s="772" t="str">
        <f>IF(B1018="","",IF(ISERROR(MATCH($J1018,SorP!$B$1:$B$6226,0)),"",INDIRECT("'SorP'!$A$"&amp;MATCH($S1018&amp;$J1018,SorP!C:C,0))))</f>
      </c>
      <c r="U1018" s="792"/>
      <c r="V1018" s="817" t="e">
        <f>IF(C1018="",NA(),IF(OR(C1018="Smelter not listed",C1018="Smelter not yet identified"),MATCH($B1018&amp;$D1018,'Smelter Look-up'!$J:$J,0),MATCH($B1018&amp;$C1018,'Smelter Look-up'!$J:$J,0)))</f>
        <v>#N/A</v>
      </c>
      <c r="X1018" s="818">
        <f t="shared" si="141"/>
        <v>0</v>
      </c>
      <c r="AB1018" s="819" t="str">
        <f t="shared" si="142"/>
      </c>
    </row>
    <row r="1019" ht="20"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IF(B1019="","",IF(ISERROR(MATCH($J1019,SorP!$B$1:$B$6226,0)),"",INDIRECT("'SorP'!$A$"&amp;MATCH($S1019&amp;$J1019,SorP!C:C,0))))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6">IF(B1020="","",IF(ISERROR(MATCH($E1020,CL,0)),"Unknown",INDIRECT("'C'!$A$"&amp;MATCH($E1020,CL,0)+1)))</f>
      </c>
      <c r="T1020" s="772" t="str">
        <f>IF(B1020="","",IF(ISERROR(MATCH($J1020,SorP!$B$1:$B$6226,0)),"",INDIRECT("'SorP'!$A$"&amp;MATCH($S1020&amp;$J1020,SorP!C:C,0))))</f>
      </c>
      <c r="U1020" s="792"/>
      <c r="V1020" s="817" t="e">
        <f>IF(C1020="",NA(),IF(OR(C1020="Smelter not listed",C1020="Smelter not yet identified"),MATCH($B1020&amp;$D1020,'Smelter Look-up'!$J:$J,0),MATCH($B1020&amp;$C1020,'Smelter Look-up'!$J:$J,0)))</f>
        <v>#N/A</v>
      </c>
      <c r="X1020" s="818">
        <f ref="X1020:X1051" t="shared" si="147">IF(AND(C1020="Smelter not listed",OR(LEN(D1020)=0,LEN(E1020)=0)),1,0)</f>
        <v>0</v>
      </c>
      <c r="AB1020" s="819" t="str">
        <f ref="AB1020:AB1051" t="shared" si="148">B1020&amp;C1020</f>
      </c>
    </row>
    <row r="1021" ht="20"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6"/>
      </c>
      <c r="T1021" s="772" t="str">
        <f>IF(B1021="","",IF(ISERROR(MATCH($J1021,SorP!$B$1:$B$6226,0)),"",INDIRECT("'SorP'!$A$"&amp;MATCH($S1021&amp;$J1021,SorP!C:C,0))))</f>
      </c>
      <c r="U1021" s="792"/>
      <c r="V1021" s="817" t="e">
        <f>IF(C1021="",NA(),IF(OR(C1021="Smelter not listed",C1021="Smelter not yet identified"),MATCH($B1021&amp;$D1021,'Smelter Look-up'!$J:$J,0),MATCH($B1021&amp;$C1021,'Smelter Look-up'!$J:$J,0)))</f>
        <v>#N/A</v>
      </c>
      <c r="X1021" s="818">
        <f t="shared" si="147"/>
        <v>0</v>
      </c>
      <c r="AB1021" s="819" t="str">
        <f t="shared" si="148"/>
      </c>
    </row>
    <row r="1022" ht="20"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6"/>
      </c>
      <c r="T1022" s="772" t="str">
        <f>IF(B1022="","",IF(ISERROR(MATCH($J1022,SorP!$B$1:$B$6226,0)),"",INDIRECT("'SorP'!$A$"&amp;MATCH($S1022&amp;$J1022,SorP!C:C,0))))</f>
      </c>
      <c r="U1022" s="792"/>
      <c r="V1022" s="817" t="e">
        <f>IF(C1022="",NA(),IF(OR(C1022="Smelter not listed",C1022="Smelter not yet identified"),MATCH($B1022&amp;$D1022,'Smelter Look-up'!$J:$J,0),MATCH($B1022&amp;$C1022,'Smelter Look-up'!$J:$J,0)))</f>
        <v>#N/A</v>
      </c>
      <c r="X1022" s="818">
        <f t="shared" si="147"/>
        <v>0</v>
      </c>
      <c r="AB1022" s="819" t="str">
        <f t="shared" si="148"/>
      </c>
    </row>
    <row r="1023" ht="20"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6"/>
      </c>
      <c r="T1023" s="772" t="str">
        <f>IF(B1023="","",IF(ISERROR(MATCH($J1023,SorP!$B$1:$B$6226,0)),"",INDIRECT("'SorP'!$A$"&amp;MATCH($S1023&amp;$J1023,SorP!C:C,0))))</f>
      </c>
      <c r="U1023" s="792"/>
      <c r="V1023" s="817" t="e">
        <f>IF(C1023="",NA(),IF(OR(C1023="Smelter not listed",C1023="Smelter not yet identified"),MATCH($B1023&amp;$D1023,'Smelter Look-up'!$J:$J,0),MATCH($B1023&amp;$C1023,'Smelter Look-up'!$J:$J,0)))</f>
        <v>#N/A</v>
      </c>
      <c r="X1023" s="818">
        <f t="shared" si="147"/>
        <v>0</v>
      </c>
      <c r="AB1023" s="819" t="str">
        <f t="shared" si="148"/>
      </c>
    </row>
    <row r="1024" ht="20"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6"/>
      </c>
      <c r="T1024" s="772" t="str">
        <f>IF(B1024="","",IF(ISERROR(MATCH($J1024,SorP!$B$1:$B$6226,0)),"",INDIRECT("'SorP'!$A$"&amp;MATCH($S1024&amp;$J1024,SorP!C:C,0))))</f>
      </c>
      <c r="U1024" s="792"/>
      <c r="V1024" s="817" t="e">
        <f>IF(C1024="",NA(),IF(OR(C1024="Smelter not listed",C1024="Smelter not yet identified"),MATCH($B1024&amp;$D1024,'Smelter Look-up'!$J:$J,0),MATCH($B1024&amp;$C1024,'Smelter Look-up'!$J:$J,0)))</f>
        <v>#N/A</v>
      </c>
      <c r="X1024" s="818">
        <f t="shared" si="147"/>
        <v>0</v>
      </c>
      <c r="AB1024" s="819" t="str">
        <f t="shared" si="148"/>
      </c>
    </row>
    <row r="1025" ht="20"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6"/>
      </c>
      <c r="T1025" s="772" t="str">
        <f>IF(B1025="","",IF(ISERROR(MATCH($J1025,SorP!$B$1:$B$6226,0)),"",INDIRECT("'SorP'!$A$"&amp;MATCH($S1025&amp;$J1025,SorP!C:C,0))))</f>
      </c>
      <c r="U1025" s="792"/>
      <c r="V1025" s="817" t="e">
        <f>IF(C1025="",NA(),IF(OR(C1025="Smelter not listed",C1025="Smelter not yet identified"),MATCH($B1025&amp;$D1025,'Smelter Look-up'!$J:$J,0),MATCH($B1025&amp;$C1025,'Smelter Look-up'!$J:$J,0)))</f>
        <v>#N/A</v>
      </c>
      <c r="X1025" s="818">
        <f t="shared" si="147"/>
        <v>0</v>
      </c>
      <c r="AB1025" s="819" t="str">
        <f t="shared" si="148"/>
      </c>
    </row>
    <row r="1026" ht="20"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6"/>
      </c>
      <c r="T1026" s="772" t="str">
        <f>IF(B1026="","",IF(ISERROR(MATCH($J1026,SorP!$B$1:$B$6226,0)),"",INDIRECT("'SorP'!$A$"&amp;MATCH($S1026&amp;$J1026,SorP!C:C,0))))</f>
      </c>
      <c r="U1026" s="792"/>
      <c r="V1026" s="817" t="e">
        <f>IF(C1026="",NA(),IF(OR(C1026="Smelter not listed",C1026="Smelter not yet identified"),MATCH($B1026&amp;$D1026,'Smelter Look-up'!$J:$J,0),MATCH($B1026&amp;$C1026,'Smelter Look-up'!$J:$J,0)))</f>
        <v>#N/A</v>
      </c>
      <c r="X1026" s="818">
        <f t="shared" si="147"/>
        <v>0</v>
      </c>
      <c r="AB1026" s="819" t="str">
        <f t="shared" si="148"/>
      </c>
    </row>
    <row r="1027" ht="20"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6"/>
      </c>
      <c r="T1027" s="772" t="str">
        <f>IF(B1027="","",IF(ISERROR(MATCH($J1027,SorP!$B$1:$B$6226,0)),"",INDIRECT("'SorP'!$A$"&amp;MATCH($S1027&amp;$J1027,SorP!C:C,0))))</f>
      </c>
      <c r="U1027" s="792"/>
      <c r="V1027" s="817" t="e">
        <f>IF(C1027="",NA(),IF(OR(C1027="Smelter not listed",C1027="Smelter not yet identified"),MATCH($B1027&amp;$D1027,'Smelter Look-up'!$J:$J,0),MATCH($B1027&amp;$C1027,'Smelter Look-up'!$J:$J,0)))</f>
        <v>#N/A</v>
      </c>
      <c r="X1027" s="818">
        <f t="shared" si="147"/>
        <v>0</v>
      </c>
      <c r="AB1027" s="819" t="str">
        <f t="shared" si="148"/>
      </c>
    </row>
    <row r="1028" ht="20"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6"/>
      </c>
      <c r="T1028" s="772" t="str">
        <f>IF(B1028="","",IF(ISERROR(MATCH($J1028,SorP!$B$1:$B$6226,0)),"",INDIRECT("'SorP'!$A$"&amp;MATCH($S1028&amp;$J1028,SorP!C:C,0))))</f>
      </c>
      <c r="U1028" s="792"/>
      <c r="V1028" s="817" t="e">
        <f>IF(C1028="",NA(),IF(OR(C1028="Smelter not listed",C1028="Smelter not yet identified"),MATCH($B1028&amp;$D1028,'Smelter Look-up'!$J:$J,0),MATCH($B1028&amp;$C1028,'Smelter Look-up'!$J:$J,0)))</f>
        <v>#N/A</v>
      </c>
      <c r="X1028" s="818">
        <f t="shared" si="147"/>
        <v>0</v>
      </c>
      <c r="AB1028" s="819" t="str">
        <f t="shared" si="148"/>
      </c>
    </row>
    <row r="1029" ht="20"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6"/>
      </c>
      <c r="T1029" s="772" t="str">
        <f>IF(B1029="","",IF(ISERROR(MATCH($J1029,SorP!$B$1:$B$6226,0)),"",INDIRECT("'SorP'!$A$"&amp;MATCH($S1029&amp;$J1029,SorP!C:C,0))))</f>
      </c>
      <c r="U1029" s="792"/>
      <c r="V1029" s="817" t="e">
        <f>IF(C1029="",NA(),IF(OR(C1029="Smelter not listed",C1029="Smelter not yet identified"),MATCH($B1029&amp;$D1029,'Smelter Look-up'!$J:$J,0),MATCH($B1029&amp;$C1029,'Smelter Look-up'!$J:$J,0)))</f>
        <v>#N/A</v>
      </c>
      <c r="X1029" s="818">
        <f t="shared" si="147"/>
        <v>0</v>
      </c>
      <c r="AB1029" s="819" t="str">
        <f t="shared" si="148"/>
      </c>
    </row>
    <row r="1030" ht="20"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6"/>
      </c>
      <c r="T1030" s="772" t="str">
        <f>IF(B1030="","",IF(ISERROR(MATCH($J1030,SorP!$B$1:$B$6226,0)),"",INDIRECT("'SorP'!$A$"&amp;MATCH($S1030&amp;$J1030,SorP!C:C,0))))</f>
      </c>
      <c r="U1030" s="792"/>
      <c r="V1030" s="817" t="e">
        <f>IF(C1030="",NA(),IF(OR(C1030="Smelter not listed",C1030="Smelter not yet identified"),MATCH($B1030&amp;$D1030,'Smelter Look-up'!$J:$J,0),MATCH($B1030&amp;$C1030,'Smelter Look-up'!$J:$J,0)))</f>
        <v>#N/A</v>
      </c>
      <c r="X1030" s="818">
        <f t="shared" si="147"/>
        <v>0</v>
      </c>
      <c r="AB1030" s="819" t="str">
        <f t="shared" si="148"/>
      </c>
    </row>
    <row r="1031" ht="20"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6"/>
      </c>
      <c r="T1031" s="772" t="str">
        <f>IF(B1031="","",IF(ISERROR(MATCH($J1031,SorP!$B$1:$B$6226,0)),"",INDIRECT("'SorP'!$A$"&amp;MATCH($S1031&amp;$J1031,SorP!C:C,0))))</f>
      </c>
      <c r="U1031" s="792"/>
      <c r="V1031" s="817" t="e">
        <f>IF(C1031="",NA(),IF(OR(C1031="Smelter not listed",C1031="Smelter not yet identified"),MATCH($B1031&amp;$D1031,'Smelter Look-up'!$J:$J,0),MATCH($B1031&amp;$C1031,'Smelter Look-up'!$J:$J,0)))</f>
        <v>#N/A</v>
      </c>
      <c r="X1031" s="818">
        <f t="shared" si="147"/>
        <v>0</v>
      </c>
      <c r="AB1031" s="819" t="str">
        <f t="shared" si="148"/>
      </c>
    </row>
    <row r="1032" ht="20"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6"/>
      </c>
      <c r="T1032" s="772" t="str">
        <f>IF(B1032="","",IF(ISERROR(MATCH($J1032,SorP!$B$1:$B$6226,0)),"",INDIRECT("'SorP'!$A$"&amp;MATCH($S1032&amp;$J1032,SorP!C:C,0))))</f>
      </c>
      <c r="U1032" s="792"/>
      <c r="V1032" s="817" t="e">
        <f>IF(C1032="",NA(),IF(OR(C1032="Smelter not listed",C1032="Smelter not yet identified"),MATCH($B1032&amp;$D1032,'Smelter Look-up'!$J:$J,0),MATCH($B1032&amp;$C1032,'Smelter Look-up'!$J:$J,0)))</f>
        <v>#N/A</v>
      </c>
      <c r="X1032" s="818">
        <f t="shared" si="147"/>
        <v>0</v>
      </c>
      <c r="AB1032" s="819" t="str">
        <f t="shared" si="148"/>
      </c>
    </row>
    <row r="1033" ht="20"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6"/>
      </c>
      <c r="T1033" s="772" t="str">
        <f>IF(B1033="","",IF(ISERROR(MATCH($J1033,SorP!$B$1:$B$6226,0)),"",INDIRECT("'SorP'!$A$"&amp;MATCH($S1033&amp;$J1033,SorP!C:C,0))))</f>
      </c>
      <c r="U1033" s="792"/>
      <c r="V1033" s="817" t="e">
        <f>IF(C1033="",NA(),IF(OR(C1033="Smelter not listed",C1033="Smelter not yet identified"),MATCH($B1033&amp;$D1033,'Smelter Look-up'!$J:$J,0),MATCH($B1033&amp;$C1033,'Smelter Look-up'!$J:$J,0)))</f>
        <v>#N/A</v>
      </c>
      <c r="X1033" s="818">
        <f t="shared" si="147"/>
        <v>0</v>
      </c>
      <c r="AB1033" s="819" t="str">
        <f t="shared" si="148"/>
      </c>
    </row>
    <row r="1034" ht="20"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6"/>
      </c>
      <c r="T1034" s="772" t="str">
        <f>IF(B1034="","",IF(ISERROR(MATCH($J1034,SorP!$B$1:$B$6226,0)),"",INDIRECT("'SorP'!$A$"&amp;MATCH($S1034&amp;$J1034,SorP!C:C,0))))</f>
      </c>
      <c r="U1034" s="792"/>
      <c r="V1034" s="817" t="e">
        <f>IF(C1034="",NA(),IF(OR(C1034="Smelter not listed",C1034="Smelter not yet identified"),MATCH($B1034&amp;$D1034,'Smelter Look-up'!$J:$J,0),MATCH($B1034&amp;$C1034,'Smelter Look-up'!$J:$J,0)))</f>
        <v>#N/A</v>
      </c>
      <c r="X1034" s="818">
        <f t="shared" si="147"/>
        <v>0</v>
      </c>
      <c r="AB1034" s="819" t="str">
        <f t="shared" si="148"/>
      </c>
    </row>
    <row r="1035" ht="20"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6"/>
      </c>
      <c r="T1035" s="772" t="str">
        <f>IF(B1035="","",IF(ISERROR(MATCH($J1035,SorP!$B$1:$B$6226,0)),"",INDIRECT("'SorP'!$A$"&amp;MATCH($S1035&amp;$J1035,SorP!C:C,0))))</f>
      </c>
      <c r="U1035" s="792"/>
      <c r="V1035" s="817" t="e">
        <f>IF(C1035="",NA(),IF(OR(C1035="Smelter not listed",C1035="Smelter not yet identified"),MATCH($B1035&amp;$D1035,'Smelter Look-up'!$J:$J,0),MATCH($B1035&amp;$C1035,'Smelter Look-up'!$J:$J,0)))</f>
        <v>#N/A</v>
      </c>
      <c r="X1035" s="818">
        <f t="shared" si="147"/>
        <v>0</v>
      </c>
      <c r="AB1035" s="819" t="str">
        <f t="shared" si="148"/>
      </c>
    </row>
    <row r="1036" ht="20"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6"/>
      </c>
      <c r="T1036" s="772" t="str">
        <f>IF(B1036="","",IF(ISERROR(MATCH($J1036,SorP!$B$1:$B$6226,0)),"",INDIRECT("'SorP'!$A$"&amp;MATCH($S1036&amp;$J1036,SorP!C:C,0))))</f>
      </c>
      <c r="U1036" s="792"/>
      <c r="V1036" s="817" t="e">
        <f>IF(C1036="",NA(),IF(OR(C1036="Smelter not listed",C1036="Smelter not yet identified"),MATCH($B1036&amp;$D1036,'Smelter Look-up'!$J:$J,0),MATCH($B1036&amp;$C1036,'Smelter Look-up'!$J:$J,0)))</f>
        <v>#N/A</v>
      </c>
      <c r="X1036" s="818">
        <f t="shared" si="147"/>
        <v>0</v>
      </c>
      <c r="AB1036" s="819" t="str">
        <f t="shared" si="148"/>
      </c>
    </row>
    <row r="1037" ht="20"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6"/>
      </c>
      <c r="T1037" s="772" t="str">
        <f>IF(B1037="","",IF(ISERROR(MATCH($J1037,SorP!$B$1:$B$6226,0)),"",INDIRECT("'SorP'!$A$"&amp;MATCH($S1037&amp;$J1037,SorP!C:C,0))))</f>
      </c>
      <c r="U1037" s="792"/>
      <c r="V1037" s="817" t="e">
        <f>IF(C1037="",NA(),IF(OR(C1037="Smelter not listed",C1037="Smelter not yet identified"),MATCH($B1037&amp;$D1037,'Smelter Look-up'!$J:$J,0),MATCH($B1037&amp;$C1037,'Smelter Look-up'!$J:$J,0)))</f>
        <v>#N/A</v>
      </c>
      <c r="X1037" s="818">
        <f t="shared" si="147"/>
        <v>0</v>
      </c>
      <c r="AB1037" s="819" t="str">
        <f t="shared" si="148"/>
      </c>
    </row>
    <row r="1038" ht="20"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6"/>
      </c>
      <c r="T1038" s="772" t="str">
        <f>IF(B1038="","",IF(ISERROR(MATCH($J1038,SorP!$B$1:$B$6226,0)),"",INDIRECT("'SorP'!$A$"&amp;MATCH($S1038&amp;$J1038,SorP!C:C,0))))</f>
      </c>
      <c r="U1038" s="792"/>
      <c r="V1038" s="817" t="e">
        <f>IF(C1038="",NA(),IF(OR(C1038="Smelter not listed",C1038="Smelter not yet identified"),MATCH($B1038&amp;$D1038,'Smelter Look-up'!$J:$J,0),MATCH($B1038&amp;$C1038,'Smelter Look-up'!$J:$J,0)))</f>
        <v>#N/A</v>
      </c>
      <c r="X1038" s="818">
        <f t="shared" si="147"/>
        <v>0</v>
      </c>
      <c r="AB1038" s="819" t="str">
        <f t="shared" si="148"/>
      </c>
    </row>
    <row r="1039" ht="20"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6"/>
      </c>
      <c r="T1039" s="772" t="str">
        <f>IF(B1039="","",IF(ISERROR(MATCH($J1039,SorP!$B$1:$B$6226,0)),"",INDIRECT("'SorP'!$A$"&amp;MATCH($S1039&amp;$J1039,SorP!C:C,0))))</f>
      </c>
      <c r="U1039" s="792"/>
      <c r="V1039" s="817" t="e">
        <f>IF(C1039="",NA(),IF(OR(C1039="Smelter not listed",C1039="Smelter not yet identified"),MATCH($B1039&amp;$D1039,'Smelter Look-up'!$J:$J,0),MATCH($B1039&amp;$C1039,'Smelter Look-up'!$J:$J,0)))</f>
        <v>#N/A</v>
      </c>
      <c r="X1039" s="818">
        <f t="shared" si="147"/>
        <v>0</v>
      </c>
      <c r="AB1039" s="819" t="str">
        <f t="shared" si="148"/>
      </c>
    </row>
    <row r="1040" ht="20"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6"/>
      </c>
      <c r="T1040" s="772" t="str">
        <f>IF(B1040="","",IF(ISERROR(MATCH($J1040,SorP!$B$1:$B$6226,0)),"",INDIRECT("'SorP'!$A$"&amp;MATCH($S1040&amp;$J1040,SorP!C:C,0))))</f>
      </c>
      <c r="U1040" s="792"/>
      <c r="V1040" s="817" t="e">
        <f>IF(C1040="",NA(),IF(OR(C1040="Smelter not listed",C1040="Smelter not yet identified"),MATCH($B1040&amp;$D1040,'Smelter Look-up'!$J:$J,0),MATCH($B1040&amp;$C1040,'Smelter Look-up'!$J:$J,0)))</f>
        <v>#N/A</v>
      </c>
      <c r="X1040" s="818">
        <f t="shared" si="147"/>
        <v>0</v>
      </c>
      <c r="AB1040" s="819" t="str">
        <f t="shared" si="148"/>
      </c>
    </row>
    <row r="1041" ht="20"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6"/>
      </c>
      <c r="T1041" s="772" t="str">
        <f>IF(B1041="","",IF(ISERROR(MATCH($J1041,SorP!$B$1:$B$6226,0)),"",INDIRECT("'SorP'!$A$"&amp;MATCH($S1041&amp;$J1041,SorP!C:C,0))))</f>
      </c>
      <c r="U1041" s="792"/>
      <c r="V1041" s="817" t="e">
        <f>IF(C1041="",NA(),IF(OR(C1041="Smelter not listed",C1041="Smelter not yet identified"),MATCH($B1041&amp;$D1041,'Smelter Look-up'!$J:$J,0),MATCH($B1041&amp;$C1041,'Smelter Look-up'!$J:$J,0)))</f>
        <v>#N/A</v>
      </c>
      <c r="X1041" s="818">
        <f t="shared" si="147"/>
        <v>0</v>
      </c>
      <c r="AB1041" s="819" t="str">
        <f t="shared" si="148"/>
      </c>
    </row>
    <row r="1042" ht="20"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6"/>
      </c>
      <c r="T1042" s="772" t="str">
        <f>IF(B1042="","",IF(ISERROR(MATCH($J1042,SorP!$B$1:$B$6226,0)),"",INDIRECT("'SorP'!$A$"&amp;MATCH($S1042&amp;$J1042,SorP!C:C,0))))</f>
      </c>
      <c r="U1042" s="792"/>
      <c r="V1042" s="817" t="e">
        <f>IF(C1042="",NA(),IF(OR(C1042="Smelter not listed",C1042="Smelter not yet identified"),MATCH($B1042&amp;$D1042,'Smelter Look-up'!$J:$J,0),MATCH($B1042&amp;$C1042,'Smelter Look-up'!$J:$J,0)))</f>
        <v>#N/A</v>
      </c>
      <c r="X1042" s="818">
        <f t="shared" si="147"/>
        <v>0</v>
      </c>
      <c r="AB1042" s="819" t="str">
        <f t="shared" si="148"/>
      </c>
    </row>
    <row r="1043" ht="20"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6"/>
      </c>
      <c r="T1043" s="772" t="str">
        <f>IF(B1043="","",IF(ISERROR(MATCH($J1043,SorP!$B$1:$B$6226,0)),"",INDIRECT("'SorP'!$A$"&amp;MATCH($S1043&amp;$J1043,SorP!C:C,0))))</f>
      </c>
      <c r="U1043" s="792"/>
      <c r="V1043" s="817" t="e">
        <f>IF(C1043="",NA(),IF(OR(C1043="Smelter not listed",C1043="Smelter not yet identified"),MATCH($B1043&amp;$D1043,'Smelter Look-up'!$J:$J,0),MATCH($B1043&amp;$C1043,'Smelter Look-up'!$J:$J,0)))</f>
        <v>#N/A</v>
      </c>
      <c r="X1043" s="818">
        <f t="shared" si="147"/>
        <v>0</v>
      </c>
      <c r="AB1043" s="819" t="str">
        <f t="shared" si="148"/>
      </c>
    </row>
    <row r="1044" ht="20"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6"/>
      </c>
      <c r="T1044" s="772" t="str">
        <f>IF(B1044="","",IF(ISERROR(MATCH($J1044,SorP!$B$1:$B$6226,0)),"",INDIRECT("'SorP'!$A$"&amp;MATCH($S1044&amp;$J1044,SorP!C:C,0))))</f>
      </c>
      <c r="U1044" s="792"/>
      <c r="V1044" s="817" t="e">
        <f>IF(C1044="",NA(),IF(OR(C1044="Smelter not listed",C1044="Smelter not yet identified"),MATCH($B1044&amp;$D1044,'Smelter Look-up'!$J:$J,0),MATCH($B1044&amp;$C1044,'Smelter Look-up'!$J:$J,0)))</f>
        <v>#N/A</v>
      </c>
      <c r="X1044" s="818">
        <f t="shared" si="147"/>
        <v>0</v>
      </c>
      <c r="AB1044" s="819" t="str">
        <f t="shared" si="148"/>
      </c>
    </row>
    <row r="1045" ht="20"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6"/>
      </c>
      <c r="T1045" s="772" t="str">
        <f>IF(B1045="","",IF(ISERROR(MATCH($J1045,SorP!$B$1:$B$6226,0)),"",INDIRECT("'SorP'!$A$"&amp;MATCH($S1045&amp;$J1045,SorP!C:C,0))))</f>
      </c>
      <c r="U1045" s="792"/>
      <c r="V1045" s="817" t="e">
        <f>IF(C1045="",NA(),IF(OR(C1045="Smelter not listed",C1045="Smelter not yet identified"),MATCH($B1045&amp;$D1045,'Smelter Look-up'!$J:$J,0),MATCH($B1045&amp;$C1045,'Smelter Look-up'!$J:$J,0)))</f>
        <v>#N/A</v>
      </c>
      <c r="X1045" s="818">
        <f t="shared" si="147"/>
        <v>0</v>
      </c>
      <c r="AB1045" s="819" t="str">
        <f t="shared" si="148"/>
      </c>
    </row>
    <row r="1046" ht="20"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6"/>
      </c>
      <c r="T1046" s="772" t="str">
        <f>IF(B1046="","",IF(ISERROR(MATCH($J1046,SorP!$B$1:$B$6226,0)),"",INDIRECT("'SorP'!$A$"&amp;MATCH($S1046&amp;$J1046,SorP!C:C,0))))</f>
      </c>
      <c r="U1046" s="792"/>
      <c r="V1046" s="817" t="e">
        <f>IF(C1046="",NA(),IF(OR(C1046="Smelter not listed",C1046="Smelter not yet identified"),MATCH($B1046&amp;$D1046,'Smelter Look-up'!$J:$J,0),MATCH($B1046&amp;$C1046,'Smelter Look-up'!$J:$J,0)))</f>
        <v>#N/A</v>
      </c>
      <c r="X1046" s="818">
        <f t="shared" si="147"/>
        <v>0</v>
      </c>
      <c r="AB1046" s="819" t="str">
        <f t="shared" si="148"/>
      </c>
    </row>
    <row r="1047" ht="20"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6"/>
      </c>
      <c r="T1047" s="772" t="str">
        <f>IF(B1047="","",IF(ISERROR(MATCH($J1047,SorP!$B$1:$B$6226,0)),"",INDIRECT("'SorP'!$A$"&amp;MATCH($S1047&amp;$J1047,SorP!C:C,0))))</f>
      </c>
      <c r="U1047" s="792"/>
      <c r="V1047" s="817" t="e">
        <f>IF(C1047="",NA(),IF(OR(C1047="Smelter not listed",C1047="Smelter not yet identified"),MATCH($B1047&amp;$D1047,'Smelter Look-up'!$J:$J,0),MATCH($B1047&amp;$C1047,'Smelter Look-up'!$J:$J,0)))</f>
        <v>#N/A</v>
      </c>
      <c r="X1047" s="818">
        <f t="shared" si="147"/>
        <v>0</v>
      </c>
      <c r="AB1047" s="819" t="str">
        <f t="shared" si="148"/>
      </c>
    </row>
    <row r="1048" ht="20"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6"/>
      </c>
      <c r="T1048" s="772" t="str">
        <f>IF(B1048="","",IF(ISERROR(MATCH($J1048,SorP!$B$1:$B$6226,0)),"",INDIRECT("'SorP'!$A$"&amp;MATCH($S1048&amp;$J1048,SorP!C:C,0))))</f>
      </c>
      <c r="U1048" s="792"/>
      <c r="V1048" s="817" t="e">
        <f>IF(C1048="",NA(),IF(OR(C1048="Smelter not listed",C1048="Smelter not yet identified"),MATCH($B1048&amp;$D1048,'Smelter Look-up'!$J:$J,0),MATCH($B1048&amp;$C1048,'Smelter Look-up'!$J:$J,0)))</f>
        <v>#N/A</v>
      </c>
      <c r="X1048" s="818">
        <f t="shared" si="147"/>
        <v>0</v>
      </c>
      <c r="AB1048" s="819" t="str">
        <f t="shared" si="148"/>
      </c>
    </row>
    <row r="1049" ht="20"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6"/>
      </c>
      <c r="T1049" s="772" t="str">
        <f>IF(B1049="","",IF(ISERROR(MATCH($J1049,SorP!$B$1:$B$6226,0)),"",INDIRECT("'SorP'!$A$"&amp;MATCH($S1049&amp;$J1049,SorP!C:C,0))))</f>
      </c>
      <c r="U1049" s="792"/>
      <c r="V1049" s="817" t="e">
        <f>IF(C1049="",NA(),IF(OR(C1049="Smelter not listed",C1049="Smelter not yet identified"),MATCH($B1049&amp;$D1049,'Smelter Look-up'!$J:$J,0),MATCH($B1049&amp;$C1049,'Smelter Look-up'!$J:$J,0)))</f>
        <v>#N/A</v>
      </c>
      <c r="X1049" s="818">
        <f t="shared" si="147"/>
        <v>0</v>
      </c>
      <c r="AB1049" s="819" t="str">
        <f t="shared" si="148"/>
      </c>
    </row>
    <row r="1050" ht="20"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6"/>
      </c>
      <c r="T1050" s="772" t="str">
        <f>IF(B1050="","",IF(ISERROR(MATCH($J1050,SorP!$B$1:$B$6226,0)),"",INDIRECT("'SorP'!$A$"&amp;MATCH($S1050&amp;$J1050,SorP!C:C,0))))</f>
      </c>
      <c r="U1050" s="792"/>
      <c r="V1050" s="817" t="e">
        <f>IF(C1050="",NA(),IF(OR(C1050="Smelter not listed",C1050="Smelter not yet identified"),MATCH($B1050&amp;$D1050,'Smelter Look-up'!$J:$J,0),MATCH($B1050&amp;$C1050,'Smelter Look-up'!$J:$J,0)))</f>
        <v>#N/A</v>
      </c>
      <c r="X1050" s="818">
        <f t="shared" si="147"/>
        <v>0</v>
      </c>
      <c r="AB1050" s="819" t="str">
        <f t="shared" si="148"/>
      </c>
    </row>
    <row r="1051" ht="20"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6"/>
      </c>
      <c r="T1051" s="772" t="str">
        <f>IF(B1051="","",IF(ISERROR(MATCH($J1051,SorP!$B$1:$B$6226,0)),"",INDIRECT("'SorP'!$A$"&amp;MATCH($S1051&amp;$J1051,SorP!C:C,0))))</f>
      </c>
      <c r="U1051" s="792"/>
      <c r="V1051" s="817" t="e">
        <f>IF(C1051="",NA(),IF(OR(C1051="Smelter not listed",C1051="Smelter not yet identified"),MATCH($B1051&amp;$D1051,'Smelter Look-up'!$J:$J,0),MATCH($B1051&amp;$C1051,'Smelter Look-up'!$J:$J,0)))</f>
        <v>#N/A</v>
      </c>
      <c r="X1051" s="818">
        <f t="shared" si="147"/>
        <v>0</v>
      </c>
      <c r="AB1051" s="819" t="str">
        <f t="shared" si="148"/>
      </c>
    </row>
    <row r="1052" ht="20"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49">IF(B1052="","",IF(ISERROR(MATCH($E1052,CL,0)),"Unknown",INDIRECT("'C'!$A$"&amp;MATCH($E1052,CL,0)+1)))</f>
      </c>
      <c r="T1052" s="772" t="str">
        <f>IF(B1052="","",IF(ISERROR(MATCH($J1052,SorP!$B$1:$B$6226,0)),"",INDIRECT("'SorP'!$A$"&amp;MATCH($S1052&amp;$J1052,SorP!C:C,0))))</f>
      </c>
      <c r="U1052" s="792"/>
      <c r="V1052" s="817" t="e">
        <f>IF(C1052="",NA(),IF(OR(C1052="Smelter not listed",C1052="Smelter not yet identified"),MATCH($B1052&amp;$D1052,'Smelter Look-up'!$J:$J,0),MATCH($B1052&amp;$C1052,'Smelter Look-up'!$J:$J,0)))</f>
        <v>#N/A</v>
      </c>
      <c r="X1052" s="818">
        <f ref="X1052:X1082" t="shared" si="150">IF(AND(C1052="Smelter not listed",OR(LEN(D1052)=0,LEN(E1052)=0)),1,0)</f>
        <v>0</v>
      </c>
      <c r="AB1052" s="819" t="str">
        <f ref="AB1052:AB1082" t="shared" si="151">B1052&amp;C1052</f>
      </c>
    </row>
    <row r="1053" ht="20"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49"/>
      </c>
      <c r="T1053" s="772" t="str">
        <f>IF(B1053="","",IF(ISERROR(MATCH($J1053,SorP!$B$1:$B$6226,0)),"",INDIRECT("'SorP'!$A$"&amp;MATCH($S1053&amp;$J1053,SorP!C:C,0))))</f>
      </c>
      <c r="U1053" s="792"/>
      <c r="V1053" s="817" t="e">
        <f>IF(C1053="",NA(),IF(OR(C1053="Smelter not listed",C1053="Smelter not yet identified"),MATCH($B1053&amp;$D1053,'Smelter Look-up'!$J:$J,0),MATCH($B1053&amp;$C1053,'Smelter Look-up'!$J:$J,0)))</f>
        <v>#N/A</v>
      </c>
      <c r="X1053" s="818">
        <f t="shared" si="150"/>
        <v>0</v>
      </c>
      <c r="AB1053" s="819" t="str">
        <f t="shared" si="151"/>
      </c>
    </row>
    <row r="1054" ht="20"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49"/>
      </c>
      <c r="T1054" s="772" t="str">
        <f>IF(B1054="","",IF(ISERROR(MATCH($J1054,SorP!$B$1:$B$6226,0)),"",INDIRECT("'SorP'!$A$"&amp;MATCH($S1054&amp;$J1054,SorP!C:C,0))))</f>
      </c>
      <c r="U1054" s="792"/>
      <c r="V1054" s="817" t="e">
        <f>IF(C1054="",NA(),IF(OR(C1054="Smelter not listed",C1054="Smelter not yet identified"),MATCH($B1054&amp;$D1054,'Smelter Look-up'!$J:$J,0),MATCH($B1054&amp;$C1054,'Smelter Look-up'!$J:$J,0)))</f>
        <v>#N/A</v>
      </c>
      <c r="X1054" s="818">
        <f t="shared" si="150"/>
        <v>0</v>
      </c>
      <c r="AB1054" s="819" t="str">
        <f t="shared" si="151"/>
      </c>
    </row>
    <row r="1055" ht="20"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49"/>
      </c>
      <c r="T1055" s="772" t="str">
        <f>IF(B1055="","",IF(ISERROR(MATCH($J1055,SorP!$B$1:$B$6226,0)),"",INDIRECT("'SorP'!$A$"&amp;MATCH($S1055&amp;$J1055,SorP!C:C,0))))</f>
      </c>
      <c r="U1055" s="792"/>
      <c r="V1055" s="817" t="e">
        <f>IF(C1055="",NA(),IF(OR(C1055="Smelter not listed",C1055="Smelter not yet identified"),MATCH($B1055&amp;$D1055,'Smelter Look-up'!$J:$J,0),MATCH($B1055&amp;$C1055,'Smelter Look-up'!$J:$J,0)))</f>
        <v>#N/A</v>
      </c>
      <c r="X1055" s="818">
        <f t="shared" si="150"/>
        <v>0</v>
      </c>
      <c r="AB1055" s="819" t="str">
        <f t="shared" si="151"/>
      </c>
    </row>
    <row r="1056" ht="20"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49"/>
      </c>
      <c r="T1056" s="772" t="str">
        <f>IF(B1056="","",IF(ISERROR(MATCH($J1056,SorP!$B$1:$B$6226,0)),"",INDIRECT("'SorP'!$A$"&amp;MATCH($S1056&amp;$J1056,SorP!C:C,0))))</f>
      </c>
      <c r="U1056" s="792"/>
      <c r="V1056" s="817" t="e">
        <f>IF(C1056="",NA(),IF(OR(C1056="Smelter not listed",C1056="Smelter not yet identified"),MATCH($B1056&amp;$D1056,'Smelter Look-up'!$J:$J,0),MATCH($B1056&amp;$C1056,'Smelter Look-up'!$J:$J,0)))</f>
        <v>#N/A</v>
      </c>
      <c r="X1056" s="818">
        <f t="shared" si="150"/>
        <v>0</v>
      </c>
      <c r="AB1056" s="819" t="str">
        <f t="shared" si="151"/>
      </c>
    </row>
    <row r="1057" ht="20"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49"/>
      </c>
      <c r="T1057" s="772" t="str">
        <f>IF(B1057="","",IF(ISERROR(MATCH($J1057,SorP!$B$1:$B$6226,0)),"",INDIRECT("'SorP'!$A$"&amp;MATCH($S1057&amp;$J1057,SorP!C:C,0))))</f>
      </c>
      <c r="U1057" s="792"/>
      <c r="V1057" s="817" t="e">
        <f>IF(C1057="",NA(),IF(OR(C1057="Smelter not listed",C1057="Smelter not yet identified"),MATCH($B1057&amp;$D1057,'Smelter Look-up'!$J:$J,0),MATCH($B1057&amp;$C1057,'Smelter Look-up'!$J:$J,0)))</f>
        <v>#N/A</v>
      </c>
      <c r="X1057" s="818">
        <f t="shared" si="150"/>
        <v>0</v>
      </c>
      <c r="AB1057" s="819" t="str">
        <f t="shared" si="151"/>
      </c>
    </row>
    <row r="1058" ht="20"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49"/>
      </c>
      <c r="T1058" s="772" t="str">
        <f>IF(B1058="","",IF(ISERROR(MATCH($J1058,SorP!$B$1:$B$6226,0)),"",INDIRECT("'SorP'!$A$"&amp;MATCH($S1058&amp;$J1058,SorP!C:C,0))))</f>
      </c>
      <c r="U1058" s="792"/>
      <c r="V1058" s="817" t="e">
        <f>IF(C1058="",NA(),IF(OR(C1058="Smelter not listed",C1058="Smelter not yet identified"),MATCH($B1058&amp;$D1058,'Smelter Look-up'!$J:$J,0),MATCH($B1058&amp;$C1058,'Smelter Look-up'!$J:$J,0)))</f>
        <v>#N/A</v>
      </c>
      <c r="X1058" s="818">
        <f t="shared" si="150"/>
        <v>0</v>
      </c>
      <c r="AB1058" s="819" t="str">
        <f t="shared" si="151"/>
      </c>
    </row>
    <row r="1059" ht="20"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49"/>
      </c>
      <c r="T1059" s="772" t="str">
        <f>IF(B1059="","",IF(ISERROR(MATCH($J1059,SorP!$B$1:$B$6226,0)),"",INDIRECT("'SorP'!$A$"&amp;MATCH($S1059&amp;$J1059,SorP!C:C,0))))</f>
      </c>
      <c r="U1059" s="792"/>
      <c r="V1059" s="817" t="e">
        <f>IF(C1059="",NA(),IF(OR(C1059="Smelter not listed",C1059="Smelter not yet identified"),MATCH($B1059&amp;$D1059,'Smelter Look-up'!$J:$J,0),MATCH($B1059&amp;$C1059,'Smelter Look-up'!$J:$J,0)))</f>
        <v>#N/A</v>
      </c>
      <c r="X1059" s="818">
        <f t="shared" si="150"/>
        <v>0</v>
      </c>
      <c r="AB1059" s="819" t="str">
        <f t="shared" si="151"/>
      </c>
    </row>
    <row r="1060" ht="20"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49"/>
      </c>
      <c r="T1060" s="772" t="str">
        <f>IF(B1060="","",IF(ISERROR(MATCH($J1060,SorP!$B$1:$B$6226,0)),"",INDIRECT("'SorP'!$A$"&amp;MATCH($S1060&amp;$J1060,SorP!C:C,0))))</f>
      </c>
      <c r="U1060" s="792"/>
      <c r="V1060" s="817" t="e">
        <f>IF(C1060="",NA(),IF(OR(C1060="Smelter not listed",C1060="Smelter not yet identified"),MATCH($B1060&amp;$D1060,'Smelter Look-up'!$J:$J,0),MATCH($B1060&amp;$C1060,'Smelter Look-up'!$J:$J,0)))</f>
        <v>#N/A</v>
      </c>
      <c r="X1060" s="818">
        <f t="shared" si="150"/>
        <v>0</v>
      </c>
      <c r="AB1060" s="819" t="str">
        <f t="shared" si="151"/>
      </c>
    </row>
    <row r="1061" ht="20"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49"/>
      </c>
      <c r="T1061" s="772" t="str">
        <f>IF(B1061="","",IF(ISERROR(MATCH($J1061,SorP!$B$1:$B$6226,0)),"",INDIRECT("'SorP'!$A$"&amp;MATCH($S1061&amp;$J1061,SorP!C:C,0))))</f>
      </c>
      <c r="U1061" s="792"/>
      <c r="V1061" s="817" t="e">
        <f>IF(C1061="",NA(),IF(OR(C1061="Smelter not listed",C1061="Smelter not yet identified"),MATCH($B1061&amp;$D1061,'Smelter Look-up'!$J:$J,0),MATCH($B1061&amp;$C1061,'Smelter Look-up'!$J:$J,0)))</f>
        <v>#N/A</v>
      </c>
      <c r="X1061" s="818">
        <f t="shared" si="150"/>
        <v>0</v>
      </c>
      <c r="AB1061" s="819" t="str">
        <f t="shared" si="151"/>
      </c>
    </row>
    <row r="1062" ht="20"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49"/>
      </c>
      <c r="T1062" s="772" t="str">
        <f>IF(B1062="","",IF(ISERROR(MATCH($J1062,SorP!$B$1:$B$6226,0)),"",INDIRECT("'SorP'!$A$"&amp;MATCH($S1062&amp;$J1062,SorP!C:C,0))))</f>
      </c>
      <c r="U1062" s="792"/>
      <c r="V1062" s="817" t="e">
        <f>IF(C1062="",NA(),IF(OR(C1062="Smelter not listed",C1062="Smelter not yet identified"),MATCH($B1062&amp;$D1062,'Smelter Look-up'!$J:$J,0),MATCH($B1062&amp;$C1062,'Smelter Look-up'!$J:$J,0)))</f>
        <v>#N/A</v>
      </c>
      <c r="X1062" s="818">
        <f t="shared" si="150"/>
        <v>0</v>
      </c>
      <c r="AB1062" s="819" t="str">
        <f t="shared" si="151"/>
      </c>
    </row>
    <row r="1063" ht="20"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49"/>
      </c>
      <c r="T1063" s="772" t="str">
        <f>IF(B1063="","",IF(ISERROR(MATCH($J1063,SorP!$B$1:$B$6226,0)),"",INDIRECT("'SorP'!$A$"&amp;MATCH($S1063&amp;$J1063,SorP!C:C,0))))</f>
      </c>
      <c r="U1063" s="792"/>
      <c r="V1063" s="817" t="e">
        <f>IF(C1063="",NA(),IF(OR(C1063="Smelter not listed",C1063="Smelter not yet identified"),MATCH($B1063&amp;$D1063,'Smelter Look-up'!$J:$J,0),MATCH($B1063&amp;$C1063,'Smelter Look-up'!$J:$J,0)))</f>
        <v>#N/A</v>
      </c>
      <c r="X1063" s="818">
        <f t="shared" si="150"/>
        <v>0</v>
      </c>
      <c r="AB1063" s="819" t="str">
        <f t="shared" si="151"/>
      </c>
    </row>
    <row r="1064" ht="20"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49"/>
      </c>
      <c r="T1064" s="772" t="str">
        <f>IF(B1064="","",IF(ISERROR(MATCH($J1064,SorP!$B$1:$B$6226,0)),"",INDIRECT("'SorP'!$A$"&amp;MATCH($S1064&amp;$J1064,SorP!C:C,0))))</f>
      </c>
      <c r="U1064" s="792"/>
      <c r="V1064" s="817" t="e">
        <f>IF(C1064="",NA(),IF(OR(C1064="Smelter not listed",C1064="Smelter not yet identified"),MATCH($B1064&amp;$D1064,'Smelter Look-up'!$J:$J,0),MATCH($B1064&amp;$C1064,'Smelter Look-up'!$J:$J,0)))</f>
        <v>#N/A</v>
      </c>
      <c r="X1064" s="818">
        <f t="shared" si="150"/>
        <v>0</v>
      </c>
      <c r="AB1064" s="819" t="str">
        <f t="shared" si="151"/>
      </c>
    </row>
    <row r="1065" ht="20"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49"/>
      </c>
      <c r="T1065" s="772" t="str">
        <f>IF(B1065="","",IF(ISERROR(MATCH($J1065,SorP!$B$1:$B$6226,0)),"",INDIRECT("'SorP'!$A$"&amp;MATCH($S1065&amp;$J1065,SorP!C:C,0))))</f>
      </c>
      <c r="U1065" s="792"/>
      <c r="V1065" s="817" t="e">
        <f>IF(C1065="",NA(),IF(OR(C1065="Smelter not listed",C1065="Smelter not yet identified"),MATCH($B1065&amp;$D1065,'Smelter Look-up'!$J:$J,0),MATCH($B1065&amp;$C1065,'Smelter Look-up'!$J:$J,0)))</f>
        <v>#N/A</v>
      </c>
      <c r="X1065" s="818">
        <f t="shared" si="150"/>
        <v>0</v>
      </c>
      <c r="AB1065" s="819" t="str">
        <f t="shared" si="151"/>
      </c>
    </row>
    <row r="1066" ht="20"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49"/>
      </c>
      <c r="T1066" s="772" t="str">
        <f>IF(B1066="","",IF(ISERROR(MATCH($J1066,SorP!$B$1:$B$6226,0)),"",INDIRECT("'SorP'!$A$"&amp;MATCH($S1066&amp;$J1066,SorP!C:C,0))))</f>
      </c>
      <c r="U1066" s="792"/>
      <c r="V1066" s="817" t="e">
        <f>IF(C1066="",NA(),IF(OR(C1066="Smelter not listed",C1066="Smelter not yet identified"),MATCH($B1066&amp;$D1066,'Smelter Look-up'!$J:$J,0),MATCH($B1066&amp;$C1066,'Smelter Look-up'!$J:$J,0)))</f>
        <v>#N/A</v>
      </c>
      <c r="X1066" s="818">
        <f t="shared" si="150"/>
        <v>0</v>
      </c>
      <c r="AB1066" s="819" t="str">
        <f t="shared" si="151"/>
      </c>
    </row>
    <row r="1067" ht="20"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49"/>
      </c>
      <c r="T1067" s="772" t="str">
        <f>IF(B1067="","",IF(ISERROR(MATCH($J1067,SorP!$B$1:$B$6226,0)),"",INDIRECT("'SorP'!$A$"&amp;MATCH($S1067&amp;$J1067,SorP!C:C,0))))</f>
      </c>
      <c r="U1067" s="792"/>
      <c r="V1067" s="817" t="e">
        <f>IF(C1067="",NA(),IF(OR(C1067="Smelter not listed",C1067="Smelter not yet identified"),MATCH($B1067&amp;$D1067,'Smelter Look-up'!$J:$J,0),MATCH($B1067&amp;$C1067,'Smelter Look-up'!$J:$J,0)))</f>
        <v>#N/A</v>
      </c>
      <c r="X1067" s="818">
        <f t="shared" si="150"/>
        <v>0</v>
      </c>
      <c r="AB1067" s="819" t="str">
        <f t="shared" si="151"/>
      </c>
    </row>
    <row r="1068" ht="20"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49"/>
      </c>
      <c r="T1068" s="772" t="str">
        <f>IF(B1068="","",IF(ISERROR(MATCH($J1068,SorP!$B$1:$B$6226,0)),"",INDIRECT("'SorP'!$A$"&amp;MATCH($S1068&amp;$J1068,SorP!C:C,0))))</f>
      </c>
      <c r="U1068" s="792"/>
      <c r="V1068" s="817" t="e">
        <f>IF(C1068="",NA(),IF(OR(C1068="Smelter not listed",C1068="Smelter not yet identified"),MATCH($B1068&amp;$D1068,'Smelter Look-up'!$J:$J,0),MATCH($B1068&amp;$C1068,'Smelter Look-up'!$J:$J,0)))</f>
        <v>#N/A</v>
      </c>
      <c r="X1068" s="818">
        <f t="shared" si="150"/>
        <v>0</v>
      </c>
      <c r="AB1068" s="819" t="str">
        <f t="shared" si="151"/>
      </c>
    </row>
    <row r="1069" ht="20"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49"/>
      </c>
      <c r="T1069" s="772" t="str">
        <f>IF(B1069="","",IF(ISERROR(MATCH($J1069,SorP!$B$1:$B$6226,0)),"",INDIRECT("'SorP'!$A$"&amp;MATCH($S1069&amp;$J1069,SorP!C:C,0))))</f>
      </c>
      <c r="U1069" s="792"/>
      <c r="V1069" s="817" t="e">
        <f>IF(C1069="",NA(),IF(OR(C1069="Smelter not listed",C1069="Smelter not yet identified"),MATCH($B1069&amp;$D1069,'Smelter Look-up'!$J:$J,0),MATCH($B1069&amp;$C1069,'Smelter Look-up'!$J:$J,0)))</f>
        <v>#N/A</v>
      </c>
      <c r="X1069" s="818">
        <f t="shared" si="150"/>
        <v>0</v>
      </c>
      <c r="AB1069" s="819" t="str">
        <f t="shared" si="151"/>
      </c>
    </row>
    <row r="1070" ht="20"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49"/>
      </c>
      <c r="T1070" s="772" t="str">
        <f>IF(B1070="","",IF(ISERROR(MATCH($J1070,SorP!$B$1:$B$6226,0)),"",INDIRECT("'SorP'!$A$"&amp;MATCH($S1070&amp;$J1070,SorP!C:C,0))))</f>
      </c>
      <c r="U1070" s="792"/>
      <c r="V1070" s="817" t="e">
        <f>IF(C1070="",NA(),IF(OR(C1070="Smelter not listed",C1070="Smelter not yet identified"),MATCH($B1070&amp;$D1070,'Smelter Look-up'!$J:$J,0),MATCH($B1070&amp;$C1070,'Smelter Look-up'!$J:$J,0)))</f>
        <v>#N/A</v>
      </c>
      <c r="X1070" s="818">
        <f t="shared" si="150"/>
        <v>0</v>
      </c>
      <c r="AB1070" s="819" t="str">
        <f t="shared" si="151"/>
      </c>
    </row>
    <row r="1071" ht="20"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49"/>
      </c>
      <c r="T1071" s="772" t="str">
        <f>IF(B1071="","",IF(ISERROR(MATCH($J1071,SorP!$B$1:$B$6226,0)),"",INDIRECT("'SorP'!$A$"&amp;MATCH($S1071&amp;$J1071,SorP!C:C,0))))</f>
      </c>
      <c r="U1071" s="792"/>
      <c r="V1071" s="817" t="e">
        <f>IF(C1071="",NA(),IF(OR(C1071="Smelter not listed",C1071="Smelter not yet identified"),MATCH($B1071&amp;$D1071,'Smelter Look-up'!$J:$J,0),MATCH($B1071&amp;$C1071,'Smelter Look-up'!$J:$J,0)))</f>
        <v>#N/A</v>
      </c>
      <c r="X1071" s="818">
        <f t="shared" si="150"/>
        <v>0</v>
      </c>
      <c r="AB1071" s="819" t="str">
        <f t="shared" si="151"/>
      </c>
    </row>
    <row r="1072" ht="20"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49"/>
      </c>
      <c r="T1072" s="772" t="str">
        <f>IF(B1072="","",IF(ISERROR(MATCH($J1072,SorP!$B$1:$B$6226,0)),"",INDIRECT("'SorP'!$A$"&amp;MATCH($S1072&amp;$J1072,SorP!C:C,0))))</f>
      </c>
      <c r="U1072" s="792"/>
      <c r="V1072" s="817" t="e">
        <f>IF(C1072="",NA(),IF(OR(C1072="Smelter not listed",C1072="Smelter not yet identified"),MATCH($B1072&amp;$D1072,'Smelter Look-up'!$J:$J,0),MATCH($B1072&amp;$C1072,'Smelter Look-up'!$J:$J,0)))</f>
        <v>#N/A</v>
      </c>
      <c r="X1072" s="818">
        <f t="shared" si="150"/>
        <v>0</v>
      </c>
      <c r="AB1072" s="819" t="str">
        <f t="shared" si="151"/>
      </c>
    </row>
    <row r="1073" ht="20"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49"/>
      </c>
      <c r="T1073" s="772" t="str">
        <f>IF(B1073="","",IF(ISERROR(MATCH($J1073,SorP!$B$1:$B$6226,0)),"",INDIRECT("'SorP'!$A$"&amp;MATCH($S1073&amp;$J1073,SorP!C:C,0))))</f>
      </c>
      <c r="U1073" s="792"/>
      <c r="V1073" s="817" t="e">
        <f>IF(C1073="",NA(),IF(OR(C1073="Smelter not listed",C1073="Smelter not yet identified"),MATCH($B1073&amp;$D1073,'Smelter Look-up'!$J:$J,0),MATCH($B1073&amp;$C1073,'Smelter Look-up'!$J:$J,0)))</f>
        <v>#N/A</v>
      </c>
      <c r="X1073" s="818">
        <f t="shared" si="150"/>
        <v>0</v>
      </c>
      <c r="AB1073" s="819" t="str">
        <f t="shared" si="151"/>
      </c>
    </row>
    <row r="1074" ht="20"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49"/>
      </c>
      <c r="T1074" s="772" t="str">
        <f>IF(B1074="","",IF(ISERROR(MATCH($J1074,SorP!$B$1:$B$6226,0)),"",INDIRECT("'SorP'!$A$"&amp;MATCH($S1074&amp;$J1074,SorP!C:C,0))))</f>
      </c>
      <c r="U1074" s="792"/>
      <c r="V1074" s="817" t="e">
        <f>IF(C1074="",NA(),IF(OR(C1074="Smelter not listed",C1074="Smelter not yet identified"),MATCH($B1074&amp;$D1074,'Smelter Look-up'!$J:$J,0),MATCH($B1074&amp;$C1074,'Smelter Look-up'!$J:$J,0)))</f>
        <v>#N/A</v>
      </c>
      <c r="X1074" s="818">
        <f t="shared" si="150"/>
        <v>0</v>
      </c>
      <c r="AB1074" s="819" t="str">
        <f t="shared" si="151"/>
      </c>
    </row>
    <row r="1075" ht="20"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49"/>
      </c>
      <c r="T1075" s="772" t="str">
        <f>IF(B1075="","",IF(ISERROR(MATCH($J1075,SorP!$B$1:$B$6226,0)),"",INDIRECT("'SorP'!$A$"&amp;MATCH($S1075&amp;$J1075,SorP!C:C,0))))</f>
      </c>
      <c r="U1075" s="792"/>
      <c r="V1075" s="817" t="e">
        <f>IF(C1075="",NA(),IF(OR(C1075="Smelter not listed",C1075="Smelter not yet identified"),MATCH($B1075&amp;$D1075,'Smelter Look-up'!$J:$J,0),MATCH($B1075&amp;$C1075,'Smelter Look-up'!$J:$J,0)))</f>
        <v>#N/A</v>
      </c>
      <c r="X1075" s="818">
        <f t="shared" si="150"/>
        <v>0</v>
      </c>
      <c r="AB1075" s="819" t="str">
        <f t="shared" si="151"/>
      </c>
    </row>
    <row r="1076" ht="20"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49"/>
      </c>
      <c r="T1076" s="772" t="str">
        <f>IF(B1076="","",IF(ISERROR(MATCH($J1076,SorP!$B$1:$B$6226,0)),"",INDIRECT("'SorP'!$A$"&amp;MATCH($S1076&amp;$J1076,SorP!C:C,0))))</f>
      </c>
      <c r="U1076" s="792"/>
      <c r="V1076" s="817" t="e">
        <f>IF(C1076="",NA(),IF(OR(C1076="Smelter not listed",C1076="Smelter not yet identified"),MATCH($B1076&amp;$D1076,'Smelter Look-up'!$J:$J,0),MATCH($B1076&amp;$C1076,'Smelter Look-up'!$J:$J,0)))</f>
        <v>#N/A</v>
      </c>
      <c r="X1076" s="818">
        <f t="shared" si="150"/>
        <v>0</v>
      </c>
      <c r="AB1076" s="819" t="str">
        <f t="shared" si="151"/>
      </c>
    </row>
    <row r="1077" ht="20"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49"/>
      </c>
      <c r="T1077" s="772" t="str">
        <f>IF(B1077="","",IF(ISERROR(MATCH($J1077,SorP!$B$1:$B$6226,0)),"",INDIRECT("'SorP'!$A$"&amp;MATCH($S1077&amp;$J1077,SorP!C:C,0))))</f>
      </c>
      <c r="U1077" s="792"/>
      <c r="V1077" s="817" t="e">
        <f>IF(C1077="",NA(),IF(OR(C1077="Smelter not listed",C1077="Smelter not yet identified"),MATCH($B1077&amp;$D1077,'Smelter Look-up'!$J:$J,0),MATCH($B1077&amp;$C1077,'Smelter Look-up'!$J:$J,0)))</f>
        <v>#N/A</v>
      </c>
      <c r="X1077" s="818">
        <f t="shared" si="150"/>
        <v>0</v>
      </c>
      <c r="AB1077" s="819" t="str">
        <f t="shared" si="151"/>
      </c>
    </row>
    <row r="1078" ht="20"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49"/>
      </c>
      <c r="T1078" s="772" t="str">
        <f>IF(B1078="","",IF(ISERROR(MATCH($J1078,SorP!$B$1:$B$6226,0)),"",INDIRECT("'SorP'!$A$"&amp;MATCH($S1078&amp;$J1078,SorP!C:C,0))))</f>
      </c>
      <c r="U1078" s="792"/>
      <c r="V1078" s="817" t="e">
        <f>IF(C1078="",NA(),IF(OR(C1078="Smelter not listed",C1078="Smelter not yet identified"),MATCH($B1078&amp;$D1078,'Smelter Look-up'!$J:$J,0),MATCH($B1078&amp;$C1078,'Smelter Look-up'!$J:$J,0)))</f>
        <v>#N/A</v>
      </c>
      <c r="X1078" s="818">
        <f t="shared" si="150"/>
        <v>0</v>
      </c>
      <c r="AB1078" s="819" t="str">
        <f t="shared" si="151"/>
      </c>
    </row>
    <row r="1079" ht="20"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49"/>
      </c>
      <c r="T1079" s="772" t="str">
        <f>IF(B1079="","",IF(ISERROR(MATCH($J1079,SorP!$B$1:$B$6226,0)),"",INDIRECT("'SorP'!$A$"&amp;MATCH($S1079&amp;$J1079,SorP!C:C,0))))</f>
      </c>
      <c r="U1079" s="792"/>
      <c r="V1079" s="817" t="e">
        <f>IF(C1079="",NA(),IF(OR(C1079="Smelter not listed",C1079="Smelter not yet identified"),MATCH($B1079&amp;$D1079,'Smelter Look-up'!$J:$J,0),MATCH($B1079&amp;$C1079,'Smelter Look-up'!$J:$J,0)))</f>
        <v>#N/A</v>
      </c>
      <c r="X1079" s="818">
        <f t="shared" si="150"/>
        <v>0</v>
      </c>
      <c r="AB1079" s="819" t="str">
        <f t="shared" si="151"/>
      </c>
    </row>
    <row r="1080" ht="20"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49"/>
      </c>
      <c r="T1080" s="772" t="str">
        <f>IF(B1080="","",IF(ISERROR(MATCH($J1080,SorP!$B$1:$B$6226,0)),"",INDIRECT("'SorP'!$A$"&amp;MATCH($S1080&amp;$J1080,SorP!C:C,0))))</f>
      </c>
      <c r="U1080" s="792"/>
      <c r="V1080" s="817" t="e">
        <f>IF(C1080="",NA(),IF(OR(C1080="Smelter not listed",C1080="Smelter not yet identified"),MATCH($B1080&amp;$D1080,'Smelter Look-up'!$J:$J,0),MATCH($B1080&amp;$C1080,'Smelter Look-up'!$J:$J,0)))</f>
        <v>#N/A</v>
      </c>
      <c r="X1080" s="818">
        <f t="shared" si="150"/>
        <v>0</v>
      </c>
      <c r="AB1080" s="819" t="str">
        <f t="shared" si="151"/>
      </c>
    </row>
    <row r="1081" ht="20"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49"/>
      </c>
      <c r="T1081" s="772" t="str">
        <f>IF(B1081="","",IF(ISERROR(MATCH($J1081,SorP!$B$1:$B$6226,0)),"",INDIRECT("'SorP'!$A$"&amp;MATCH($S1081&amp;$J1081,SorP!C:C,0))))</f>
      </c>
      <c r="U1081" s="792"/>
      <c r="V1081" s="817" t="e">
        <f>IF(C1081="",NA(),IF(OR(C1081="Smelter not listed",C1081="Smelter not yet identified"),MATCH($B1081&amp;$D1081,'Smelter Look-up'!$J:$J,0),MATCH($B1081&amp;$C1081,'Smelter Look-up'!$J:$J,0)))</f>
        <v>#N/A</v>
      </c>
      <c r="X1081" s="818">
        <f t="shared" si="150"/>
        <v>0</v>
      </c>
      <c r="AB1081" s="819" t="str">
        <f t="shared" si="151"/>
      </c>
    </row>
    <row r="1082" ht="20"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49"/>
      </c>
      <c r="T1082" s="772" t="str">
        <f>IF(B1082="","",IF(ISERROR(MATCH($J1082,SorP!$B$1:$B$6226,0)),"",INDIRECT("'SorP'!$A$"&amp;MATCH($S1082&amp;$J1082,SorP!C:C,0))))</f>
      </c>
      <c r="U1082" s="792"/>
      <c r="V1082" s="817" t="e">
        <f>IF(C1082="",NA(),IF(OR(C1082="Smelter not listed",C1082="Smelter not yet identified"),MATCH($B1082&amp;$D1082,'Smelter Look-up'!$J:$J,0),MATCH($B1082&amp;$C1082,'Smelter Look-up'!$J:$J,0)))</f>
        <v>#N/A</v>
      </c>
      <c r="X1082" s="818">
        <f t="shared" si="150"/>
        <v>0</v>
      </c>
      <c r="AB1082" s="819" t="str">
        <f t="shared" si="151"/>
      </c>
    </row>
    <row r="1083" ht="20"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IF(B1083="","",IF(ISERROR(MATCH($J1083,SorP!$B$1:$B$6226,0)),"",INDIRECT("'SorP'!$A$"&amp;MATCH($S1083&amp;$J1083,SorP!C:C,0))))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5">IF(B1084="","",IF(ISERROR(MATCH($E1084,CL,0)),"Unknown",INDIRECT("'C'!$A$"&amp;MATCH($E1084,CL,0)+1)))</f>
      </c>
      <c r="T1084" s="772" t="str">
        <f>IF(B1084="","",IF(ISERROR(MATCH($J1084,SorP!$B$1:$B$6226,0)),"",INDIRECT("'SorP'!$A$"&amp;MATCH($S1084&amp;$J1084,SorP!C:C,0))))</f>
      </c>
      <c r="U1084" s="792"/>
      <c r="V1084" s="817" t="e">
        <f>IF(C1084="",NA(),IF(OR(C1084="Smelter not listed",C1084="Smelter not yet identified"),MATCH($B1084&amp;$D1084,'Smelter Look-up'!$J:$J,0),MATCH($B1084&amp;$C1084,'Smelter Look-up'!$J:$J,0)))</f>
        <v>#N/A</v>
      </c>
      <c r="X1084" s="818">
        <f ref="X1084:X1115" t="shared" si="156">IF(AND(C1084="Smelter not listed",OR(LEN(D1084)=0,LEN(E1084)=0)),1,0)</f>
        <v>0</v>
      </c>
      <c r="AB1084" s="819" t="str">
        <f ref="AB1084:AB1115" t="shared" si="157">B1084&amp;C1084</f>
      </c>
    </row>
    <row r="1085" ht="20"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5"/>
      </c>
      <c r="T1085" s="772" t="str">
        <f>IF(B1085="","",IF(ISERROR(MATCH($J1085,SorP!$B$1:$B$6226,0)),"",INDIRECT("'SorP'!$A$"&amp;MATCH($S1085&amp;$J1085,SorP!C:C,0))))</f>
      </c>
      <c r="U1085" s="792"/>
      <c r="V1085" s="817" t="e">
        <f>IF(C1085="",NA(),IF(OR(C1085="Smelter not listed",C1085="Smelter not yet identified"),MATCH($B1085&amp;$D1085,'Smelter Look-up'!$J:$J,0),MATCH($B1085&amp;$C1085,'Smelter Look-up'!$J:$J,0)))</f>
        <v>#N/A</v>
      </c>
      <c r="X1085" s="818">
        <f t="shared" si="156"/>
        <v>0</v>
      </c>
      <c r="AB1085" s="819" t="str">
        <f t="shared" si="157"/>
      </c>
    </row>
    <row r="1086" ht="20"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5"/>
      </c>
      <c r="T1086" s="772" t="str">
        <f>IF(B1086="","",IF(ISERROR(MATCH($J1086,SorP!$B$1:$B$6226,0)),"",INDIRECT("'SorP'!$A$"&amp;MATCH($S1086&amp;$J1086,SorP!C:C,0))))</f>
      </c>
      <c r="U1086" s="792"/>
      <c r="V1086" s="817" t="e">
        <f>IF(C1086="",NA(),IF(OR(C1086="Smelter not listed",C1086="Smelter not yet identified"),MATCH($B1086&amp;$D1086,'Smelter Look-up'!$J:$J,0),MATCH($B1086&amp;$C1086,'Smelter Look-up'!$J:$J,0)))</f>
        <v>#N/A</v>
      </c>
      <c r="X1086" s="818">
        <f t="shared" si="156"/>
        <v>0</v>
      </c>
      <c r="AB1086" s="819" t="str">
        <f t="shared" si="157"/>
      </c>
    </row>
    <row r="1087" ht="20"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5"/>
      </c>
      <c r="T1087" s="772" t="str">
        <f>IF(B1087="","",IF(ISERROR(MATCH($J1087,SorP!$B$1:$B$6226,0)),"",INDIRECT("'SorP'!$A$"&amp;MATCH($S1087&amp;$J1087,SorP!C:C,0))))</f>
      </c>
      <c r="U1087" s="792"/>
      <c r="V1087" s="817" t="e">
        <f>IF(C1087="",NA(),IF(OR(C1087="Smelter not listed",C1087="Smelter not yet identified"),MATCH($B1087&amp;$D1087,'Smelter Look-up'!$J:$J,0),MATCH($B1087&amp;$C1087,'Smelter Look-up'!$J:$J,0)))</f>
        <v>#N/A</v>
      </c>
      <c r="X1087" s="818">
        <f t="shared" si="156"/>
        <v>0</v>
      </c>
      <c r="AB1087" s="819" t="str">
        <f t="shared" si="157"/>
      </c>
    </row>
    <row r="1088" ht="20"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5"/>
      </c>
      <c r="T1088" s="772" t="str">
        <f>IF(B1088="","",IF(ISERROR(MATCH($J1088,SorP!$B$1:$B$6226,0)),"",INDIRECT("'SorP'!$A$"&amp;MATCH($S1088&amp;$J1088,SorP!C:C,0))))</f>
      </c>
      <c r="U1088" s="792"/>
      <c r="V1088" s="817" t="e">
        <f>IF(C1088="",NA(),IF(OR(C1088="Smelter not listed",C1088="Smelter not yet identified"),MATCH($B1088&amp;$D1088,'Smelter Look-up'!$J:$J,0),MATCH($B1088&amp;$C1088,'Smelter Look-up'!$J:$J,0)))</f>
        <v>#N/A</v>
      </c>
      <c r="X1088" s="818">
        <f t="shared" si="156"/>
        <v>0</v>
      </c>
      <c r="AB1088" s="819" t="str">
        <f t="shared" si="157"/>
      </c>
    </row>
    <row r="1089" ht="20"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5"/>
      </c>
      <c r="T1089" s="772" t="str">
        <f>IF(B1089="","",IF(ISERROR(MATCH($J1089,SorP!$B$1:$B$6226,0)),"",INDIRECT("'SorP'!$A$"&amp;MATCH($S1089&amp;$J1089,SorP!C:C,0))))</f>
      </c>
      <c r="U1089" s="792"/>
      <c r="V1089" s="817" t="e">
        <f>IF(C1089="",NA(),IF(OR(C1089="Smelter not listed",C1089="Smelter not yet identified"),MATCH($B1089&amp;$D1089,'Smelter Look-up'!$J:$J,0),MATCH($B1089&amp;$C1089,'Smelter Look-up'!$J:$J,0)))</f>
        <v>#N/A</v>
      </c>
      <c r="X1089" s="818">
        <f t="shared" si="156"/>
        <v>0</v>
      </c>
      <c r="AB1089" s="819" t="str">
        <f t="shared" si="157"/>
      </c>
    </row>
    <row r="1090" ht="20"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5"/>
      </c>
      <c r="T1090" s="772" t="str">
        <f>IF(B1090="","",IF(ISERROR(MATCH($J1090,SorP!$B$1:$B$6226,0)),"",INDIRECT("'SorP'!$A$"&amp;MATCH($S1090&amp;$J1090,SorP!C:C,0))))</f>
      </c>
      <c r="U1090" s="792"/>
      <c r="V1090" s="817" t="e">
        <f>IF(C1090="",NA(),IF(OR(C1090="Smelter not listed",C1090="Smelter not yet identified"),MATCH($B1090&amp;$D1090,'Smelter Look-up'!$J:$J,0),MATCH($B1090&amp;$C1090,'Smelter Look-up'!$J:$J,0)))</f>
        <v>#N/A</v>
      </c>
      <c r="X1090" s="818">
        <f t="shared" si="156"/>
        <v>0</v>
      </c>
      <c r="AB1090" s="819" t="str">
        <f t="shared" si="157"/>
      </c>
    </row>
    <row r="1091" ht="20"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5"/>
      </c>
      <c r="T1091" s="772" t="str">
        <f>IF(B1091="","",IF(ISERROR(MATCH($J1091,SorP!$B$1:$B$6226,0)),"",INDIRECT("'SorP'!$A$"&amp;MATCH($S1091&amp;$J1091,SorP!C:C,0))))</f>
      </c>
      <c r="U1091" s="792"/>
      <c r="V1091" s="817" t="e">
        <f>IF(C1091="",NA(),IF(OR(C1091="Smelter not listed",C1091="Smelter not yet identified"),MATCH($B1091&amp;$D1091,'Smelter Look-up'!$J:$J,0),MATCH($B1091&amp;$C1091,'Smelter Look-up'!$J:$J,0)))</f>
        <v>#N/A</v>
      </c>
      <c r="X1091" s="818">
        <f t="shared" si="156"/>
        <v>0</v>
      </c>
      <c r="AB1091" s="819" t="str">
        <f t="shared" si="157"/>
      </c>
    </row>
    <row r="1092" ht="20"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5"/>
      </c>
      <c r="T1092" s="772" t="str">
        <f>IF(B1092="","",IF(ISERROR(MATCH($J1092,SorP!$B$1:$B$6226,0)),"",INDIRECT("'SorP'!$A$"&amp;MATCH($S1092&amp;$J1092,SorP!C:C,0))))</f>
      </c>
      <c r="U1092" s="792"/>
      <c r="V1092" s="817" t="e">
        <f>IF(C1092="",NA(),IF(OR(C1092="Smelter not listed",C1092="Smelter not yet identified"),MATCH($B1092&amp;$D1092,'Smelter Look-up'!$J:$J,0),MATCH($B1092&amp;$C1092,'Smelter Look-up'!$J:$J,0)))</f>
        <v>#N/A</v>
      </c>
      <c r="X1092" s="818">
        <f t="shared" si="156"/>
        <v>0</v>
      </c>
      <c r="AB1092" s="819" t="str">
        <f t="shared" si="157"/>
      </c>
    </row>
    <row r="1093" ht="20"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5"/>
      </c>
      <c r="T1093" s="772" t="str">
        <f>IF(B1093="","",IF(ISERROR(MATCH($J1093,SorP!$B$1:$B$6226,0)),"",INDIRECT("'SorP'!$A$"&amp;MATCH($S1093&amp;$J1093,SorP!C:C,0))))</f>
      </c>
      <c r="U1093" s="792"/>
      <c r="V1093" s="817" t="e">
        <f>IF(C1093="",NA(),IF(OR(C1093="Smelter not listed",C1093="Smelter not yet identified"),MATCH($B1093&amp;$D1093,'Smelter Look-up'!$J:$J,0),MATCH($B1093&amp;$C1093,'Smelter Look-up'!$J:$J,0)))</f>
        <v>#N/A</v>
      </c>
      <c r="X1093" s="818">
        <f t="shared" si="156"/>
        <v>0</v>
      </c>
      <c r="AB1093" s="819" t="str">
        <f t="shared" si="157"/>
      </c>
    </row>
    <row r="1094" ht="20"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5"/>
      </c>
      <c r="T1094" s="772" t="str">
        <f>IF(B1094="","",IF(ISERROR(MATCH($J1094,SorP!$B$1:$B$6226,0)),"",INDIRECT("'SorP'!$A$"&amp;MATCH($S1094&amp;$J1094,SorP!C:C,0))))</f>
      </c>
      <c r="U1094" s="792"/>
      <c r="V1094" s="817" t="e">
        <f>IF(C1094="",NA(),IF(OR(C1094="Smelter not listed",C1094="Smelter not yet identified"),MATCH($B1094&amp;$D1094,'Smelter Look-up'!$J:$J,0),MATCH($B1094&amp;$C1094,'Smelter Look-up'!$J:$J,0)))</f>
        <v>#N/A</v>
      </c>
      <c r="X1094" s="818">
        <f t="shared" si="156"/>
        <v>0</v>
      </c>
      <c r="AB1094" s="819" t="str">
        <f t="shared" si="157"/>
      </c>
    </row>
    <row r="1095" ht="20"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5"/>
      </c>
      <c r="T1095" s="772" t="str">
        <f>IF(B1095="","",IF(ISERROR(MATCH($J1095,SorP!$B$1:$B$6226,0)),"",INDIRECT("'SorP'!$A$"&amp;MATCH($S1095&amp;$J1095,SorP!C:C,0))))</f>
      </c>
      <c r="U1095" s="792"/>
      <c r="V1095" s="817" t="e">
        <f>IF(C1095="",NA(),IF(OR(C1095="Smelter not listed",C1095="Smelter not yet identified"),MATCH($B1095&amp;$D1095,'Smelter Look-up'!$J:$J,0),MATCH($B1095&amp;$C1095,'Smelter Look-up'!$J:$J,0)))</f>
        <v>#N/A</v>
      </c>
      <c r="X1095" s="818">
        <f t="shared" si="156"/>
        <v>0</v>
      </c>
      <c r="AB1095" s="819" t="str">
        <f t="shared" si="157"/>
      </c>
    </row>
    <row r="1096" ht="20"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5"/>
      </c>
      <c r="T1096" s="772" t="str">
        <f>IF(B1096="","",IF(ISERROR(MATCH($J1096,SorP!$B$1:$B$6226,0)),"",INDIRECT("'SorP'!$A$"&amp;MATCH($S1096&amp;$J1096,SorP!C:C,0))))</f>
      </c>
      <c r="U1096" s="792"/>
      <c r="V1096" s="817" t="e">
        <f>IF(C1096="",NA(),IF(OR(C1096="Smelter not listed",C1096="Smelter not yet identified"),MATCH($B1096&amp;$D1096,'Smelter Look-up'!$J:$J,0),MATCH($B1096&amp;$C1096,'Smelter Look-up'!$J:$J,0)))</f>
        <v>#N/A</v>
      </c>
      <c r="X1096" s="818">
        <f t="shared" si="156"/>
        <v>0</v>
      </c>
      <c r="AB1096" s="819" t="str">
        <f t="shared" si="157"/>
      </c>
    </row>
    <row r="1097" ht="20"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5"/>
      </c>
      <c r="T1097" s="772" t="str">
        <f>IF(B1097="","",IF(ISERROR(MATCH($J1097,SorP!$B$1:$B$6226,0)),"",INDIRECT("'SorP'!$A$"&amp;MATCH($S1097&amp;$J1097,SorP!C:C,0))))</f>
      </c>
      <c r="U1097" s="792"/>
      <c r="V1097" s="817" t="e">
        <f>IF(C1097="",NA(),IF(OR(C1097="Smelter not listed",C1097="Smelter not yet identified"),MATCH($B1097&amp;$D1097,'Smelter Look-up'!$J:$J,0),MATCH($B1097&amp;$C1097,'Smelter Look-up'!$J:$J,0)))</f>
        <v>#N/A</v>
      </c>
      <c r="X1097" s="818">
        <f t="shared" si="156"/>
        <v>0</v>
      </c>
      <c r="AB1097" s="819" t="str">
        <f t="shared" si="157"/>
      </c>
    </row>
    <row r="1098" ht="20"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5"/>
      </c>
      <c r="T1098" s="772" t="str">
        <f>IF(B1098="","",IF(ISERROR(MATCH($J1098,SorP!$B$1:$B$6226,0)),"",INDIRECT("'SorP'!$A$"&amp;MATCH($S1098&amp;$J1098,SorP!C:C,0))))</f>
      </c>
      <c r="U1098" s="792"/>
      <c r="V1098" s="817" t="e">
        <f>IF(C1098="",NA(),IF(OR(C1098="Smelter not listed",C1098="Smelter not yet identified"),MATCH($B1098&amp;$D1098,'Smelter Look-up'!$J:$J,0),MATCH($B1098&amp;$C1098,'Smelter Look-up'!$J:$J,0)))</f>
        <v>#N/A</v>
      </c>
      <c r="X1098" s="818">
        <f t="shared" si="156"/>
        <v>0</v>
      </c>
      <c r="AB1098" s="819" t="str">
        <f t="shared" si="157"/>
      </c>
    </row>
    <row r="1099" ht="20"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5"/>
      </c>
      <c r="T1099" s="772" t="str">
        <f>IF(B1099="","",IF(ISERROR(MATCH($J1099,SorP!$B$1:$B$6226,0)),"",INDIRECT("'SorP'!$A$"&amp;MATCH($S1099&amp;$J1099,SorP!C:C,0))))</f>
      </c>
      <c r="U1099" s="792"/>
      <c r="V1099" s="817" t="e">
        <f>IF(C1099="",NA(),IF(OR(C1099="Smelter not listed",C1099="Smelter not yet identified"),MATCH($B1099&amp;$D1099,'Smelter Look-up'!$J:$J,0),MATCH($B1099&amp;$C1099,'Smelter Look-up'!$J:$J,0)))</f>
        <v>#N/A</v>
      </c>
      <c r="X1099" s="818">
        <f t="shared" si="156"/>
        <v>0</v>
      </c>
      <c r="AB1099" s="819" t="str">
        <f t="shared" si="157"/>
      </c>
    </row>
    <row r="1100" ht="20"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5"/>
      </c>
      <c r="T1100" s="772" t="str">
        <f>IF(B1100="","",IF(ISERROR(MATCH($J1100,SorP!$B$1:$B$6226,0)),"",INDIRECT("'SorP'!$A$"&amp;MATCH($S1100&amp;$J1100,SorP!C:C,0))))</f>
      </c>
      <c r="U1100" s="792"/>
      <c r="V1100" s="817" t="e">
        <f>IF(C1100="",NA(),IF(OR(C1100="Smelter not listed",C1100="Smelter not yet identified"),MATCH($B1100&amp;$D1100,'Smelter Look-up'!$J:$J,0),MATCH($B1100&amp;$C1100,'Smelter Look-up'!$J:$J,0)))</f>
        <v>#N/A</v>
      </c>
      <c r="X1100" s="818">
        <f t="shared" si="156"/>
        <v>0</v>
      </c>
      <c r="AB1100" s="819" t="str">
        <f t="shared" si="157"/>
      </c>
    </row>
    <row r="1101" ht="20"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5"/>
      </c>
      <c r="T1101" s="772" t="str">
        <f>IF(B1101="","",IF(ISERROR(MATCH($J1101,SorP!$B$1:$B$6226,0)),"",INDIRECT("'SorP'!$A$"&amp;MATCH($S1101&amp;$J1101,SorP!C:C,0))))</f>
      </c>
      <c r="U1101" s="792"/>
      <c r="V1101" s="817" t="e">
        <f>IF(C1101="",NA(),IF(OR(C1101="Smelter not listed",C1101="Smelter not yet identified"),MATCH($B1101&amp;$D1101,'Smelter Look-up'!$J:$J,0),MATCH($B1101&amp;$C1101,'Smelter Look-up'!$J:$J,0)))</f>
        <v>#N/A</v>
      </c>
      <c r="X1101" s="818">
        <f t="shared" si="156"/>
        <v>0</v>
      </c>
      <c r="AB1101" s="819" t="str">
        <f t="shared" si="157"/>
      </c>
    </row>
    <row r="1102" ht="20"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5"/>
      </c>
      <c r="T1102" s="772" t="str">
        <f>IF(B1102="","",IF(ISERROR(MATCH($J1102,SorP!$B$1:$B$6226,0)),"",INDIRECT("'SorP'!$A$"&amp;MATCH($S1102&amp;$J1102,SorP!C:C,0))))</f>
      </c>
      <c r="U1102" s="792"/>
      <c r="V1102" s="817" t="e">
        <f>IF(C1102="",NA(),IF(OR(C1102="Smelter not listed",C1102="Smelter not yet identified"),MATCH($B1102&amp;$D1102,'Smelter Look-up'!$J:$J,0),MATCH($B1102&amp;$C1102,'Smelter Look-up'!$J:$J,0)))</f>
        <v>#N/A</v>
      </c>
      <c r="X1102" s="818">
        <f t="shared" si="156"/>
        <v>0</v>
      </c>
      <c r="AB1102" s="819" t="str">
        <f t="shared" si="157"/>
      </c>
    </row>
    <row r="1103" ht="20"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5"/>
      </c>
      <c r="T1103" s="772" t="str">
        <f>IF(B1103="","",IF(ISERROR(MATCH($J1103,SorP!$B$1:$B$6226,0)),"",INDIRECT("'SorP'!$A$"&amp;MATCH($S1103&amp;$J1103,SorP!C:C,0))))</f>
      </c>
      <c r="U1103" s="792"/>
      <c r="V1103" s="817" t="e">
        <f>IF(C1103="",NA(),IF(OR(C1103="Smelter not listed",C1103="Smelter not yet identified"),MATCH($B1103&amp;$D1103,'Smelter Look-up'!$J:$J,0),MATCH($B1103&amp;$C1103,'Smelter Look-up'!$J:$J,0)))</f>
        <v>#N/A</v>
      </c>
      <c r="X1103" s="818">
        <f t="shared" si="156"/>
        <v>0</v>
      </c>
      <c r="AB1103" s="819" t="str">
        <f t="shared" si="157"/>
      </c>
    </row>
    <row r="1104" ht="20"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5"/>
      </c>
      <c r="T1104" s="772" t="str">
        <f>IF(B1104="","",IF(ISERROR(MATCH($J1104,SorP!$B$1:$B$6226,0)),"",INDIRECT("'SorP'!$A$"&amp;MATCH($S1104&amp;$J1104,SorP!C:C,0))))</f>
      </c>
      <c r="U1104" s="792"/>
      <c r="V1104" s="817" t="e">
        <f>IF(C1104="",NA(),IF(OR(C1104="Smelter not listed",C1104="Smelter not yet identified"),MATCH($B1104&amp;$D1104,'Smelter Look-up'!$J:$J,0),MATCH($B1104&amp;$C1104,'Smelter Look-up'!$J:$J,0)))</f>
        <v>#N/A</v>
      </c>
      <c r="X1104" s="818">
        <f t="shared" si="156"/>
        <v>0</v>
      </c>
      <c r="AB1104" s="819" t="str">
        <f t="shared" si="157"/>
      </c>
    </row>
    <row r="1105" ht="20"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5"/>
      </c>
      <c r="T1105" s="772" t="str">
        <f>IF(B1105="","",IF(ISERROR(MATCH($J1105,SorP!$B$1:$B$6226,0)),"",INDIRECT("'SorP'!$A$"&amp;MATCH($S1105&amp;$J1105,SorP!C:C,0))))</f>
      </c>
      <c r="U1105" s="792"/>
      <c r="V1105" s="817" t="e">
        <f>IF(C1105="",NA(),IF(OR(C1105="Smelter not listed",C1105="Smelter not yet identified"),MATCH($B1105&amp;$D1105,'Smelter Look-up'!$J:$J,0),MATCH($B1105&amp;$C1105,'Smelter Look-up'!$J:$J,0)))</f>
        <v>#N/A</v>
      </c>
      <c r="X1105" s="818">
        <f t="shared" si="156"/>
        <v>0</v>
      </c>
      <c r="AB1105" s="819" t="str">
        <f t="shared" si="157"/>
      </c>
    </row>
    <row r="1106" ht="20"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5"/>
      </c>
      <c r="T1106" s="772" t="str">
        <f>IF(B1106="","",IF(ISERROR(MATCH($J1106,SorP!$B$1:$B$6226,0)),"",INDIRECT("'SorP'!$A$"&amp;MATCH($S1106&amp;$J1106,SorP!C:C,0))))</f>
      </c>
      <c r="U1106" s="792"/>
      <c r="V1106" s="817" t="e">
        <f>IF(C1106="",NA(),IF(OR(C1106="Smelter not listed",C1106="Smelter not yet identified"),MATCH($B1106&amp;$D1106,'Smelter Look-up'!$J:$J,0),MATCH($B1106&amp;$C1106,'Smelter Look-up'!$J:$J,0)))</f>
        <v>#N/A</v>
      </c>
      <c r="X1106" s="818">
        <f t="shared" si="156"/>
        <v>0</v>
      </c>
      <c r="AB1106" s="819" t="str">
        <f t="shared" si="157"/>
      </c>
    </row>
    <row r="1107" ht="20"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5"/>
      </c>
      <c r="T1107" s="772" t="str">
        <f>IF(B1107="","",IF(ISERROR(MATCH($J1107,SorP!$B$1:$B$6226,0)),"",INDIRECT("'SorP'!$A$"&amp;MATCH($S1107&amp;$J1107,SorP!C:C,0))))</f>
      </c>
      <c r="U1107" s="792"/>
      <c r="V1107" s="817" t="e">
        <f>IF(C1107="",NA(),IF(OR(C1107="Smelter not listed",C1107="Smelter not yet identified"),MATCH($B1107&amp;$D1107,'Smelter Look-up'!$J:$J,0),MATCH($B1107&amp;$C1107,'Smelter Look-up'!$J:$J,0)))</f>
        <v>#N/A</v>
      </c>
      <c r="X1107" s="818">
        <f t="shared" si="156"/>
        <v>0</v>
      </c>
      <c r="AB1107" s="819" t="str">
        <f t="shared" si="157"/>
      </c>
    </row>
    <row r="1108" ht="20"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5"/>
      </c>
      <c r="T1108" s="772" t="str">
        <f>IF(B1108="","",IF(ISERROR(MATCH($J1108,SorP!$B$1:$B$6226,0)),"",INDIRECT("'SorP'!$A$"&amp;MATCH($S1108&amp;$J1108,SorP!C:C,0))))</f>
      </c>
      <c r="U1108" s="792"/>
      <c r="V1108" s="817" t="e">
        <f>IF(C1108="",NA(),IF(OR(C1108="Smelter not listed",C1108="Smelter not yet identified"),MATCH($B1108&amp;$D1108,'Smelter Look-up'!$J:$J,0),MATCH($B1108&amp;$C1108,'Smelter Look-up'!$J:$J,0)))</f>
        <v>#N/A</v>
      </c>
      <c r="X1108" s="818">
        <f t="shared" si="156"/>
        <v>0</v>
      </c>
      <c r="AB1108" s="819" t="str">
        <f t="shared" si="157"/>
      </c>
    </row>
    <row r="1109" ht="20"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5"/>
      </c>
      <c r="T1109" s="772" t="str">
        <f>IF(B1109="","",IF(ISERROR(MATCH($J1109,SorP!$B$1:$B$6226,0)),"",INDIRECT("'SorP'!$A$"&amp;MATCH($S1109&amp;$J1109,SorP!C:C,0))))</f>
      </c>
      <c r="U1109" s="792"/>
      <c r="V1109" s="817" t="e">
        <f>IF(C1109="",NA(),IF(OR(C1109="Smelter not listed",C1109="Smelter not yet identified"),MATCH($B1109&amp;$D1109,'Smelter Look-up'!$J:$J,0),MATCH($B1109&amp;$C1109,'Smelter Look-up'!$J:$J,0)))</f>
        <v>#N/A</v>
      </c>
      <c r="X1109" s="818">
        <f t="shared" si="156"/>
        <v>0</v>
      </c>
      <c r="AB1109" s="819" t="str">
        <f t="shared" si="157"/>
      </c>
    </row>
    <row r="1110" ht="20"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5"/>
      </c>
      <c r="T1110" s="772" t="str">
        <f>IF(B1110="","",IF(ISERROR(MATCH($J1110,SorP!$B$1:$B$6226,0)),"",INDIRECT("'SorP'!$A$"&amp;MATCH($S1110&amp;$J1110,SorP!C:C,0))))</f>
      </c>
      <c r="U1110" s="792"/>
      <c r="V1110" s="817" t="e">
        <f>IF(C1110="",NA(),IF(OR(C1110="Smelter not listed",C1110="Smelter not yet identified"),MATCH($B1110&amp;$D1110,'Smelter Look-up'!$J:$J,0),MATCH($B1110&amp;$C1110,'Smelter Look-up'!$J:$J,0)))</f>
        <v>#N/A</v>
      </c>
      <c r="X1110" s="818">
        <f t="shared" si="156"/>
        <v>0</v>
      </c>
      <c r="AB1110" s="819" t="str">
        <f t="shared" si="157"/>
      </c>
    </row>
    <row r="1111" ht="20"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5"/>
      </c>
      <c r="T1111" s="772" t="str">
        <f>IF(B1111="","",IF(ISERROR(MATCH($J1111,SorP!$B$1:$B$6226,0)),"",INDIRECT("'SorP'!$A$"&amp;MATCH($S1111&amp;$J1111,SorP!C:C,0))))</f>
      </c>
      <c r="U1111" s="792"/>
      <c r="V1111" s="817" t="e">
        <f>IF(C1111="",NA(),IF(OR(C1111="Smelter not listed",C1111="Smelter not yet identified"),MATCH($B1111&amp;$D1111,'Smelter Look-up'!$J:$J,0),MATCH($B1111&amp;$C1111,'Smelter Look-up'!$J:$J,0)))</f>
        <v>#N/A</v>
      </c>
      <c r="X1111" s="818">
        <f t="shared" si="156"/>
        <v>0</v>
      </c>
      <c r="AB1111" s="819" t="str">
        <f t="shared" si="157"/>
      </c>
    </row>
    <row r="1112" ht="20"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5"/>
      </c>
      <c r="T1112" s="772" t="str">
        <f>IF(B1112="","",IF(ISERROR(MATCH($J1112,SorP!$B$1:$B$6226,0)),"",INDIRECT("'SorP'!$A$"&amp;MATCH($S1112&amp;$J1112,SorP!C:C,0))))</f>
      </c>
      <c r="U1112" s="792"/>
      <c r="V1112" s="817" t="e">
        <f>IF(C1112="",NA(),IF(OR(C1112="Smelter not listed",C1112="Smelter not yet identified"),MATCH($B1112&amp;$D1112,'Smelter Look-up'!$J:$J,0),MATCH($B1112&amp;$C1112,'Smelter Look-up'!$J:$J,0)))</f>
        <v>#N/A</v>
      </c>
      <c r="X1112" s="818">
        <f t="shared" si="156"/>
        <v>0</v>
      </c>
      <c r="AB1112" s="819" t="str">
        <f t="shared" si="157"/>
      </c>
    </row>
    <row r="1113" ht="20"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5"/>
      </c>
      <c r="T1113" s="772" t="str">
        <f>IF(B1113="","",IF(ISERROR(MATCH($J1113,SorP!$B$1:$B$6226,0)),"",INDIRECT("'SorP'!$A$"&amp;MATCH($S1113&amp;$J1113,SorP!C:C,0))))</f>
      </c>
      <c r="U1113" s="792"/>
      <c r="V1113" s="817" t="e">
        <f>IF(C1113="",NA(),IF(OR(C1113="Smelter not listed",C1113="Smelter not yet identified"),MATCH($B1113&amp;$D1113,'Smelter Look-up'!$J:$J,0),MATCH($B1113&amp;$C1113,'Smelter Look-up'!$J:$J,0)))</f>
        <v>#N/A</v>
      </c>
      <c r="X1113" s="818">
        <f t="shared" si="156"/>
        <v>0</v>
      </c>
      <c r="AB1113" s="819" t="str">
        <f t="shared" si="157"/>
      </c>
    </row>
    <row r="1114" ht="20"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5"/>
      </c>
      <c r="T1114" s="772" t="str">
        <f>IF(B1114="","",IF(ISERROR(MATCH($J1114,SorP!$B$1:$B$6226,0)),"",INDIRECT("'SorP'!$A$"&amp;MATCH($S1114&amp;$J1114,SorP!C:C,0))))</f>
      </c>
      <c r="U1114" s="792"/>
      <c r="V1114" s="817" t="e">
        <f>IF(C1114="",NA(),IF(OR(C1114="Smelter not listed",C1114="Smelter not yet identified"),MATCH($B1114&amp;$D1114,'Smelter Look-up'!$J:$J,0),MATCH($B1114&amp;$C1114,'Smelter Look-up'!$J:$J,0)))</f>
        <v>#N/A</v>
      </c>
      <c r="X1114" s="818">
        <f t="shared" si="156"/>
        <v>0</v>
      </c>
      <c r="AB1114" s="819" t="str">
        <f t="shared" si="157"/>
      </c>
    </row>
    <row r="1115" ht="20"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5"/>
      </c>
      <c r="T1115" s="772" t="str">
        <f>IF(B1115="","",IF(ISERROR(MATCH($J1115,SorP!$B$1:$B$6226,0)),"",INDIRECT("'SorP'!$A$"&amp;MATCH($S1115&amp;$J1115,SorP!C:C,0))))</f>
      </c>
      <c r="U1115" s="792"/>
      <c r="V1115" s="817" t="e">
        <f>IF(C1115="",NA(),IF(OR(C1115="Smelter not listed",C1115="Smelter not yet identified"),MATCH($B1115&amp;$D1115,'Smelter Look-up'!$J:$J,0),MATCH($B1115&amp;$C1115,'Smelter Look-up'!$J:$J,0)))</f>
        <v>#N/A</v>
      </c>
      <c r="X1115" s="818">
        <f t="shared" si="156"/>
        <v>0</v>
      </c>
      <c r="AB1115" s="819" t="str">
        <f t="shared" si="157"/>
      </c>
    </row>
    <row r="1116" ht="20"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8">IF(B1116="","",IF(ISERROR(MATCH($E1116,CL,0)),"Unknown",INDIRECT("'C'!$A$"&amp;MATCH($E1116,CL,0)+1)))</f>
      </c>
      <c r="T1116" s="772" t="str">
        <f>IF(B1116="","",IF(ISERROR(MATCH($J1116,SorP!$B$1:$B$6226,0)),"",INDIRECT("'SorP'!$A$"&amp;MATCH($S1116&amp;$J1116,SorP!C:C,0))))</f>
      </c>
      <c r="U1116" s="792"/>
      <c r="V1116" s="817" t="e">
        <f>IF(C1116="",NA(),IF(OR(C1116="Smelter not listed",C1116="Smelter not yet identified"),MATCH($B1116&amp;$D1116,'Smelter Look-up'!$J:$J,0),MATCH($B1116&amp;$C1116,'Smelter Look-up'!$J:$J,0)))</f>
        <v>#N/A</v>
      </c>
      <c r="X1116" s="818">
        <f ref="X1116:X1146" t="shared" si="159">IF(AND(C1116="Smelter not listed",OR(LEN(D1116)=0,LEN(E1116)=0)),1,0)</f>
        <v>0</v>
      </c>
      <c r="AB1116" s="819" t="str">
        <f ref="AB1116:AB1146" t="shared" si="160">B1116&amp;C1116</f>
      </c>
    </row>
    <row r="1117" ht="20"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8"/>
      </c>
      <c r="T1117" s="772" t="str">
        <f>IF(B1117="","",IF(ISERROR(MATCH($J1117,SorP!$B$1:$B$6226,0)),"",INDIRECT("'SorP'!$A$"&amp;MATCH($S1117&amp;$J1117,SorP!C:C,0))))</f>
      </c>
      <c r="U1117" s="792"/>
      <c r="V1117" s="817" t="e">
        <f>IF(C1117="",NA(),IF(OR(C1117="Smelter not listed",C1117="Smelter not yet identified"),MATCH($B1117&amp;$D1117,'Smelter Look-up'!$J:$J,0),MATCH($B1117&amp;$C1117,'Smelter Look-up'!$J:$J,0)))</f>
        <v>#N/A</v>
      </c>
      <c r="X1117" s="818">
        <f t="shared" si="159"/>
        <v>0</v>
      </c>
      <c r="AB1117" s="819" t="str">
        <f t="shared" si="160"/>
      </c>
    </row>
    <row r="1118" ht="20"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8"/>
      </c>
      <c r="T1118" s="772" t="str">
        <f>IF(B1118="","",IF(ISERROR(MATCH($J1118,SorP!$B$1:$B$6226,0)),"",INDIRECT("'SorP'!$A$"&amp;MATCH($S1118&amp;$J1118,SorP!C:C,0))))</f>
      </c>
      <c r="U1118" s="792"/>
      <c r="V1118" s="817" t="e">
        <f>IF(C1118="",NA(),IF(OR(C1118="Smelter not listed",C1118="Smelter not yet identified"),MATCH($B1118&amp;$D1118,'Smelter Look-up'!$J:$J,0),MATCH($B1118&amp;$C1118,'Smelter Look-up'!$J:$J,0)))</f>
        <v>#N/A</v>
      </c>
      <c r="X1118" s="818">
        <f t="shared" si="159"/>
        <v>0</v>
      </c>
      <c r="AB1118" s="819" t="str">
        <f t="shared" si="160"/>
      </c>
    </row>
    <row r="1119" ht="20"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8"/>
      </c>
      <c r="T1119" s="772" t="str">
        <f>IF(B1119="","",IF(ISERROR(MATCH($J1119,SorP!$B$1:$B$6226,0)),"",INDIRECT("'SorP'!$A$"&amp;MATCH($S1119&amp;$J1119,SorP!C:C,0))))</f>
      </c>
      <c r="U1119" s="792"/>
      <c r="V1119" s="817" t="e">
        <f>IF(C1119="",NA(),IF(OR(C1119="Smelter not listed",C1119="Smelter not yet identified"),MATCH($B1119&amp;$D1119,'Smelter Look-up'!$J:$J,0),MATCH($B1119&amp;$C1119,'Smelter Look-up'!$J:$J,0)))</f>
        <v>#N/A</v>
      </c>
      <c r="X1119" s="818">
        <f t="shared" si="159"/>
        <v>0</v>
      </c>
      <c r="AB1119" s="819" t="str">
        <f t="shared" si="160"/>
      </c>
    </row>
    <row r="1120" ht="20"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8"/>
      </c>
      <c r="T1120" s="772" t="str">
        <f>IF(B1120="","",IF(ISERROR(MATCH($J1120,SorP!$B$1:$B$6226,0)),"",INDIRECT("'SorP'!$A$"&amp;MATCH($S1120&amp;$J1120,SorP!C:C,0))))</f>
      </c>
      <c r="U1120" s="792"/>
      <c r="V1120" s="817" t="e">
        <f>IF(C1120="",NA(),IF(OR(C1120="Smelter not listed",C1120="Smelter not yet identified"),MATCH($B1120&amp;$D1120,'Smelter Look-up'!$J:$J,0),MATCH($B1120&amp;$C1120,'Smelter Look-up'!$J:$J,0)))</f>
        <v>#N/A</v>
      </c>
      <c r="X1120" s="818">
        <f t="shared" si="159"/>
        <v>0</v>
      </c>
      <c r="AB1120" s="819" t="str">
        <f t="shared" si="160"/>
      </c>
    </row>
    <row r="1121" ht="20"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8"/>
      </c>
      <c r="T1121" s="772" t="str">
        <f>IF(B1121="","",IF(ISERROR(MATCH($J1121,SorP!$B$1:$B$6226,0)),"",INDIRECT("'SorP'!$A$"&amp;MATCH($S1121&amp;$J1121,SorP!C:C,0))))</f>
      </c>
      <c r="U1121" s="792"/>
      <c r="V1121" s="817" t="e">
        <f>IF(C1121="",NA(),IF(OR(C1121="Smelter not listed",C1121="Smelter not yet identified"),MATCH($B1121&amp;$D1121,'Smelter Look-up'!$J:$J,0),MATCH($B1121&amp;$C1121,'Smelter Look-up'!$J:$J,0)))</f>
        <v>#N/A</v>
      </c>
      <c r="X1121" s="818">
        <f t="shared" si="159"/>
        <v>0</v>
      </c>
      <c r="AB1121" s="819" t="str">
        <f t="shared" si="160"/>
      </c>
    </row>
    <row r="1122" ht="20"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8"/>
      </c>
      <c r="T1122" s="772" t="str">
        <f>IF(B1122="","",IF(ISERROR(MATCH($J1122,SorP!$B$1:$B$6226,0)),"",INDIRECT("'SorP'!$A$"&amp;MATCH($S1122&amp;$J1122,SorP!C:C,0))))</f>
      </c>
      <c r="U1122" s="792"/>
      <c r="V1122" s="817" t="e">
        <f>IF(C1122="",NA(),IF(OR(C1122="Smelter not listed",C1122="Smelter not yet identified"),MATCH($B1122&amp;$D1122,'Smelter Look-up'!$J:$J,0),MATCH($B1122&amp;$C1122,'Smelter Look-up'!$J:$J,0)))</f>
        <v>#N/A</v>
      </c>
      <c r="X1122" s="818">
        <f t="shared" si="159"/>
        <v>0</v>
      </c>
      <c r="AB1122" s="819" t="str">
        <f t="shared" si="160"/>
      </c>
    </row>
    <row r="1123" ht="20"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8"/>
      </c>
      <c r="T1123" s="772" t="str">
        <f>IF(B1123="","",IF(ISERROR(MATCH($J1123,SorP!$B$1:$B$6226,0)),"",INDIRECT("'SorP'!$A$"&amp;MATCH($S1123&amp;$J1123,SorP!C:C,0))))</f>
      </c>
      <c r="U1123" s="792"/>
      <c r="V1123" s="817" t="e">
        <f>IF(C1123="",NA(),IF(OR(C1123="Smelter not listed",C1123="Smelter not yet identified"),MATCH($B1123&amp;$D1123,'Smelter Look-up'!$J:$J,0),MATCH($B1123&amp;$C1123,'Smelter Look-up'!$J:$J,0)))</f>
        <v>#N/A</v>
      </c>
      <c r="X1123" s="818">
        <f t="shared" si="159"/>
        <v>0</v>
      </c>
      <c r="AB1123" s="819" t="str">
        <f t="shared" si="160"/>
      </c>
    </row>
    <row r="1124" ht="20"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8"/>
      </c>
      <c r="T1124" s="772" t="str">
        <f>IF(B1124="","",IF(ISERROR(MATCH($J1124,SorP!$B$1:$B$6226,0)),"",INDIRECT("'SorP'!$A$"&amp;MATCH($S1124&amp;$J1124,SorP!C:C,0))))</f>
      </c>
      <c r="U1124" s="792"/>
      <c r="V1124" s="817" t="e">
        <f>IF(C1124="",NA(),IF(OR(C1124="Smelter not listed",C1124="Smelter not yet identified"),MATCH($B1124&amp;$D1124,'Smelter Look-up'!$J:$J,0),MATCH($B1124&amp;$C1124,'Smelter Look-up'!$J:$J,0)))</f>
        <v>#N/A</v>
      </c>
      <c r="X1124" s="818">
        <f t="shared" si="159"/>
        <v>0</v>
      </c>
      <c r="AB1124" s="819" t="str">
        <f t="shared" si="160"/>
      </c>
    </row>
    <row r="1125" ht="20"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8"/>
      </c>
      <c r="T1125" s="772" t="str">
        <f>IF(B1125="","",IF(ISERROR(MATCH($J1125,SorP!$B$1:$B$6226,0)),"",INDIRECT("'SorP'!$A$"&amp;MATCH($S1125&amp;$J1125,SorP!C:C,0))))</f>
      </c>
      <c r="U1125" s="792"/>
      <c r="V1125" s="817" t="e">
        <f>IF(C1125="",NA(),IF(OR(C1125="Smelter not listed",C1125="Smelter not yet identified"),MATCH($B1125&amp;$D1125,'Smelter Look-up'!$J:$J,0),MATCH($B1125&amp;$C1125,'Smelter Look-up'!$J:$J,0)))</f>
        <v>#N/A</v>
      </c>
      <c r="X1125" s="818">
        <f t="shared" si="159"/>
        <v>0</v>
      </c>
      <c r="AB1125" s="819" t="str">
        <f t="shared" si="160"/>
      </c>
    </row>
    <row r="1126" ht="20"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8"/>
      </c>
      <c r="T1126" s="772" t="str">
        <f>IF(B1126="","",IF(ISERROR(MATCH($J1126,SorP!$B$1:$B$6226,0)),"",INDIRECT("'SorP'!$A$"&amp;MATCH($S1126&amp;$J1126,SorP!C:C,0))))</f>
      </c>
      <c r="U1126" s="792"/>
      <c r="V1126" s="817" t="e">
        <f>IF(C1126="",NA(),IF(OR(C1126="Smelter not listed",C1126="Smelter not yet identified"),MATCH($B1126&amp;$D1126,'Smelter Look-up'!$J:$J,0),MATCH($B1126&amp;$C1126,'Smelter Look-up'!$J:$J,0)))</f>
        <v>#N/A</v>
      </c>
      <c r="X1126" s="818">
        <f t="shared" si="159"/>
        <v>0</v>
      </c>
      <c r="AB1126" s="819" t="str">
        <f t="shared" si="160"/>
      </c>
    </row>
    <row r="1127" ht="20"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8"/>
      </c>
      <c r="T1127" s="772" t="str">
        <f>IF(B1127="","",IF(ISERROR(MATCH($J1127,SorP!$B$1:$B$6226,0)),"",INDIRECT("'SorP'!$A$"&amp;MATCH($S1127&amp;$J1127,SorP!C:C,0))))</f>
      </c>
      <c r="U1127" s="792"/>
      <c r="V1127" s="817" t="e">
        <f>IF(C1127="",NA(),IF(OR(C1127="Smelter not listed",C1127="Smelter not yet identified"),MATCH($B1127&amp;$D1127,'Smelter Look-up'!$J:$J,0),MATCH($B1127&amp;$C1127,'Smelter Look-up'!$J:$J,0)))</f>
        <v>#N/A</v>
      </c>
      <c r="X1127" s="818">
        <f t="shared" si="159"/>
        <v>0</v>
      </c>
      <c r="AB1127" s="819" t="str">
        <f t="shared" si="160"/>
      </c>
    </row>
    <row r="1128" ht="20"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8"/>
      </c>
      <c r="T1128" s="772" t="str">
        <f>IF(B1128="","",IF(ISERROR(MATCH($J1128,SorP!$B$1:$B$6226,0)),"",INDIRECT("'SorP'!$A$"&amp;MATCH($S1128&amp;$J1128,SorP!C:C,0))))</f>
      </c>
      <c r="U1128" s="792"/>
      <c r="V1128" s="817" t="e">
        <f>IF(C1128="",NA(),IF(OR(C1128="Smelter not listed",C1128="Smelter not yet identified"),MATCH($B1128&amp;$D1128,'Smelter Look-up'!$J:$J,0),MATCH($B1128&amp;$C1128,'Smelter Look-up'!$J:$J,0)))</f>
        <v>#N/A</v>
      </c>
      <c r="X1128" s="818">
        <f t="shared" si="159"/>
        <v>0</v>
      </c>
      <c r="AB1128" s="819" t="str">
        <f t="shared" si="160"/>
      </c>
    </row>
    <row r="1129" ht="20"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8"/>
      </c>
      <c r="T1129" s="772" t="str">
        <f>IF(B1129="","",IF(ISERROR(MATCH($J1129,SorP!$B$1:$B$6226,0)),"",INDIRECT("'SorP'!$A$"&amp;MATCH($S1129&amp;$J1129,SorP!C:C,0))))</f>
      </c>
      <c r="U1129" s="792"/>
      <c r="V1129" s="817" t="e">
        <f>IF(C1129="",NA(),IF(OR(C1129="Smelter not listed",C1129="Smelter not yet identified"),MATCH($B1129&amp;$D1129,'Smelter Look-up'!$J:$J,0),MATCH($B1129&amp;$C1129,'Smelter Look-up'!$J:$J,0)))</f>
        <v>#N/A</v>
      </c>
      <c r="X1129" s="818">
        <f t="shared" si="159"/>
        <v>0</v>
      </c>
      <c r="AB1129" s="819" t="str">
        <f t="shared" si="160"/>
      </c>
    </row>
    <row r="1130" ht="20"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8"/>
      </c>
      <c r="T1130" s="772" t="str">
        <f>IF(B1130="","",IF(ISERROR(MATCH($J1130,SorP!$B$1:$B$6226,0)),"",INDIRECT("'SorP'!$A$"&amp;MATCH($S1130&amp;$J1130,SorP!C:C,0))))</f>
      </c>
      <c r="U1130" s="792"/>
      <c r="V1130" s="817" t="e">
        <f>IF(C1130="",NA(),IF(OR(C1130="Smelter not listed",C1130="Smelter not yet identified"),MATCH($B1130&amp;$D1130,'Smelter Look-up'!$J:$J,0),MATCH($B1130&amp;$C1130,'Smelter Look-up'!$J:$J,0)))</f>
        <v>#N/A</v>
      </c>
      <c r="X1130" s="818">
        <f t="shared" si="159"/>
        <v>0</v>
      </c>
      <c r="AB1130" s="819" t="str">
        <f t="shared" si="160"/>
      </c>
    </row>
    <row r="1131" ht="20"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8"/>
      </c>
      <c r="T1131" s="772" t="str">
        <f>IF(B1131="","",IF(ISERROR(MATCH($J1131,SorP!$B$1:$B$6226,0)),"",INDIRECT("'SorP'!$A$"&amp;MATCH($S1131&amp;$J1131,SorP!C:C,0))))</f>
      </c>
      <c r="U1131" s="792"/>
      <c r="V1131" s="817" t="e">
        <f>IF(C1131="",NA(),IF(OR(C1131="Smelter not listed",C1131="Smelter not yet identified"),MATCH($B1131&amp;$D1131,'Smelter Look-up'!$J:$J,0),MATCH($B1131&amp;$C1131,'Smelter Look-up'!$J:$J,0)))</f>
        <v>#N/A</v>
      </c>
      <c r="X1131" s="818">
        <f t="shared" si="159"/>
        <v>0</v>
      </c>
      <c r="AB1131" s="819" t="str">
        <f t="shared" si="160"/>
      </c>
    </row>
    <row r="1132" ht="20"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8"/>
      </c>
      <c r="T1132" s="772" t="str">
        <f>IF(B1132="","",IF(ISERROR(MATCH($J1132,SorP!$B$1:$B$6226,0)),"",INDIRECT("'SorP'!$A$"&amp;MATCH($S1132&amp;$J1132,SorP!C:C,0))))</f>
      </c>
      <c r="U1132" s="792"/>
      <c r="V1132" s="817" t="e">
        <f>IF(C1132="",NA(),IF(OR(C1132="Smelter not listed",C1132="Smelter not yet identified"),MATCH($B1132&amp;$D1132,'Smelter Look-up'!$J:$J,0),MATCH($B1132&amp;$C1132,'Smelter Look-up'!$J:$J,0)))</f>
        <v>#N/A</v>
      </c>
      <c r="X1132" s="818">
        <f t="shared" si="159"/>
        <v>0</v>
      </c>
      <c r="AB1132" s="819" t="str">
        <f t="shared" si="160"/>
      </c>
    </row>
    <row r="1133" ht="20"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8"/>
      </c>
      <c r="T1133" s="772" t="str">
        <f>IF(B1133="","",IF(ISERROR(MATCH($J1133,SorP!$B$1:$B$6226,0)),"",INDIRECT("'SorP'!$A$"&amp;MATCH($S1133&amp;$J1133,SorP!C:C,0))))</f>
      </c>
      <c r="U1133" s="792"/>
      <c r="V1133" s="817" t="e">
        <f>IF(C1133="",NA(),IF(OR(C1133="Smelter not listed",C1133="Smelter not yet identified"),MATCH($B1133&amp;$D1133,'Smelter Look-up'!$J:$J,0),MATCH($B1133&amp;$C1133,'Smelter Look-up'!$J:$J,0)))</f>
        <v>#N/A</v>
      </c>
      <c r="X1133" s="818">
        <f t="shared" si="159"/>
        <v>0</v>
      </c>
      <c r="AB1133" s="819" t="str">
        <f t="shared" si="160"/>
      </c>
    </row>
    <row r="1134" ht="20"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8"/>
      </c>
      <c r="T1134" s="772" t="str">
        <f>IF(B1134="","",IF(ISERROR(MATCH($J1134,SorP!$B$1:$B$6226,0)),"",INDIRECT("'SorP'!$A$"&amp;MATCH($S1134&amp;$J1134,SorP!C:C,0))))</f>
      </c>
      <c r="U1134" s="792"/>
      <c r="V1134" s="817" t="e">
        <f>IF(C1134="",NA(),IF(OR(C1134="Smelter not listed",C1134="Smelter not yet identified"),MATCH($B1134&amp;$D1134,'Smelter Look-up'!$J:$J,0),MATCH($B1134&amp;$C1134,'Smelter Look-up'!$J:$J,0)))</f>
        <v>#N/A</v>
      </c>
      <c r="X1134" s="818">
        <f t="shared" si="159"/>
        <v>0</v>
      </c>
      <c r="AB1134" s="819" t="str">
        <f t="shared" si="160"/>
      </c>
    </row>
    <row r="1135" ht="20"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8"/>
      </c>
      <c r="T1135" s="772" t="str">
        <f>IF(B1135="","",IF(ISERROR(MATCH($J1135,SorP!$B$1:$B$6226,0)),"",INDIRECT("'SorP'!$A$"&amp;MATCH($S1135&amp;$J1135,SorP!C:C,0))))</f>
      </c>
      <c r="U1135" s="792"/>
      <c r="V1135" s="817" t="e">
        <f>IF(C1135="",NA(),IF(OR(C1135="Smelter not listed",C1135="Smelter not yet identified"),MATCH($B1135&amp;$D1135,'Smelter Look-up'!$J:$J,0),MATCH($B1135&amp;$C1135,'Smelter Look-up'!$J:$J,0)))</f>
        <v>#N/A</v>
      </c>
      <c r="X1135" s="818">
        <f t="shared" si="159"/>
        <v>0</v>
      </c>
      <c r="AB1135" s="819" t="str">
        <f t="shared" si="160"/>
      </c>
    </row>
    <row r="1136" ht="20"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8"/>
      </c>
      <c r="T1136" s="772" t="str">
        <f>IF(B1136="","",IF(ISERROR(MATCH($J1136,SorP!$B$1:$B$6226,0)),"",INDIRECT("'SorP'!$A$"&amp;MATCH($S1136&amp;$J1136,SorP!C:C,0))))</f>
      </c>
      <c r="U1136" s="792"/>
      <c r="V1136" s="817" t="e">
        <f>IF(C1136="",NA(),IF(OR(C1136="Smelter not listed",C1136="Smelter not yet identified"),MATCH($B1136&amp;$D1136,'Smelter Look-up'!$J:$J,0),MATCH($B1136&amp;$C1136,'Smelter Look-up'!$J:$J,0)))</f>
        <v>#N/A</v>
      </c>
      <c r="X1136" s="818">
        <f t="shared" si="159"/>
        <v>0</v>
      </c>
      <c r="AB1136" s="819" t="str">
        <f t="shared" si="160"/>
      </c>
    </row>
    <row r="1137" ht="20"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8"/>
      </c>
      <c r="T1137" s="772" t="str">
        <f>IF(B1137="","",IF(ISERROR(MATCH($J1137,SorP!$B$1:$B$6226,0)),"",INDIRECT("'SorP'!$A$"&amp;MATCH($S1137&amp;$J1137,SorP!C:C,0))))</f>
      </c>
      <c r="U1137" s="792"/>
      <c r="V1137" s="817" t="e">
        <f>IF(C1137="",NA(),IF(OR(C1137="Smelter not listed",C1137="Smelter not yet identified"),MATCH($B1137&amp;$D1137,'Smelter Look-up'!$J:$J,0),MATCH($B1137&amp;$C1137,'Smelter Look-up'!$J:$J,0)))</f>
        <v>#N/A</v>
      </c>
      <c r="X1137" s="818">
        <f t="shared" si="159"/>
        <v>0</v>
      </c>
      <c r="AB1137" s="819" t="str">
        <f t="shared" si="160"/>
      </c>
    </row>
    <row r="1138" ht="20"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8"/>
      </c>
      <c r="T1138" s="772" t="str">
        <f>IF(B1138="","",IF(ISERROR(MATCH($J1138,SorP!$B$1:$B$6226,0)),"",INDIRECT("'SorP'!$A$"&amp;MATCH($S1138&amp;$J1138,SorP!C:C,0))))</f>
      </c>
      <c r="U1138" s="792"/>
      <c r="V1138" s="817" t="e">
        <f>IF(C1138="",NA(),IF(OR(C1138="Smelter not listed",C1138="Smelter not yet identified"),MATCH($B1138&amp;$D1138,'Smelter Look-up'!$J:$J,0),MATCH($B1138&amp;$C1138,'Smelter Look-up'!$J:$J,0)))</f>
        <v>#N/A</v>
      </c>
      <c r="X1138" s="818">
        <f t="shared" si="159"/>
        <v>0</v>
      </c>
      <c r="AB1138" s="819" t="str">
        <f t="shared" si="160"/>
      </c>
    </row>
    <row r="1139" ht="20"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8"/>
      </c>
      <c r="T1139" s="772" t="str">
        <f>IF(B1139="","",IF(ISERROR(MATCH($J1139,SorP!$B$1:$B$6226,0)),"",INDIRECT("'SorP'!$A$"&amp;MATCH($S1139&amp;$J1139,SorP!C:C,0))))</f>
      </c>
      <c r="U1139" s="792"/>
      <c r="V1139" s="817" t="e">
        <f>IF(C1139="",NA(),IF(OR(C1139="Smelter not listed",C1139="Smelter not yet identified"),MATCH($B1139&amp;$D1139,'Smelter Look-up'!$J:$J,0),MATCH($B1139&amp;$C1139,'Smelter Look-up'!$J:$J,0)))</f>
        <v>#N/A</v>
      </c>
      <c r="X1139" s="818">
        <f t="shared" si="159"/>
        <v>0</v>
      </c>
      <c r="AB1139" s="819" t="str">
        <f t="shared" si="160"/>
      </c>
    </row>
    <row r="1140" ht="20"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8"/>
      </c>
      <c r="T1140" s="772" t="str">
        <f>IF(B1140="","",IF(ISERROR(MATCH($J1140,SorP!$B$1:$B$6226,0)),"",INDIRECT("'SorP'!$A$"&amp;MATCH($S1140&amp;$J1140,SorP!C:C,0))))</f>
      </c>
      <c r="U1140" s="792"/>
      <c r="V1140" s="817" t="e">
        <f>IF(C1140="",NA(),IF(OR(C1140="Smelter not listed",C1140="Smelter not yet identified"),MATCH($B1140&amp;$D1140,'Smelter Look-up'!$J:$J,0),MATCH($B1140&amp;$C1140,'Smelter Look-up'!$J:$J,0)))</f>
        <v>#N/A</v>
      </c>
      <c r="X1140" s="818">
        <f t="shared" si="159"/>
        <v>0</v>
      </c>
      <c r="AB1140" s="819" t="str">
        <f t="shared" si="160"/>
      </c>
    </row>
    <row r="1141" ht="20"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8"/>
      </c>
      <c r="T1141" s="772" t="str">
        <f>IF(B1141="","",IF(ISERROR(MATCH($J1141,SorP!$B$1:$B$6226,0)),"",INDIRECT("'SorP'!$A$"&amp;MATCH($S1141&amp;$J1141,SorP!C:C,0))))</f>
      </c>
      <c r="U1141" s="792"/>
      <c r="V1141" s="817" t="e">
        <f>IF(C1141="",NA(),IF(OR(C1141="Smelter not listed",C1141="Smelter not yet identified"),MATCH($B1141&amp;$D1141,'Smelter Look-up'!$J:$J,0),MATCH($B1141&amp;$C1141,'Smelter Look-up'!$J:$J,0)))</f>
        <v>#N/A</v>
      </c>
      <c r="X1141" s="818">
        <f t="shared" si="159"/>
        <v>0</v>
      </c>
      <c r="AB1141" s="819" t="str">
        <f t="shared" si="160"/>
      </c>
    </row>
    <row r="1142" ht="20"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8"/>
      </c>
      <c r="T1142" s="772" t="str">
        <f>IF(B1142="","",IF(ISERROR(MATCH($J1142,SorP!$B$1:$B$6226,0)),"",INDIRECT("'SorP'!$A$"&amp;MATCH($S1142&amp;$J1142,SorP!C:C,0))))</f>
      </c>
      <c r="U1142" s="792"/>
      <c r="V1142" s="817" t="e">
        <f>IF(C1142="",NA(),IF(OR(C1142="Smelter not listed",C1142="Smelter not yet identified"),MATCH($B1142&amp;$D1142,'Smelter Look-up'!$J:$J,0),MATCH($B1142&amp;$C1142,'Smelter Look-up'!$J:$J,0)))</f>
        <v>#N/A</v>
      </c>
      <c r="X1142" s="818">
        <f t="shared" si="159"/>
        <v>0</v>
      </c>
      <c r="AB1142" s="819" t="str">
        <f t="shared" si="160"/>
      </c>
    </row>
    <row r="1143" ht="20"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8"/>
      </c>
      <c r="T1143" s="772" t="str">
        <f>IF(B1143="","",IF(ISERROR(MATCH($J1143,SorP!$B$1:$B$6226,0)),"",INDIRECT("'SorP'!$A$"&amp;MATCH($S1143&amp;$J1143,SorP!C:C,0))))</f>
      </c>
      <c r="U1143" s="792"/>
      <c r="V1143" s="817" t="e">
        <f>IF(C1143="",NA(),IF(OR(C1143="Smelter not listed",C1143="Smelter not yet identified"),MATCH($B1143&amp;$D1143,'Smelter Look-up'!$J:$J,0),MATCH($B1143&amp;$C1143,'Smelter Look-up'!$J:$J,0)))</f>
        <v>#N/A</v>
      </c>
      <c r="X1143" s="818">
        <f t="shared" si="159"/>
        <v>0</v>
      </c>
      <c r="AB1143" s="819" t="str">
        <f t="shared" si="160"/>
      </c>
    </row>
    <row r="1144" ht="20"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8"/>
      </c>
      <c r="T1144" s="772" t="str">
        <f>IF(B1144="","",IF(ISERROR(MATCH($J1144,SorP!$B$1:$B$6226,0)),"",INDIRECT("'SorP'!$A$"&amp;MATCH($S1144&amp;$J1144,SorP!C:C,0))))</f>
      </c>
      <c r="U1144" s="792"/>
      <c r="V1144" s="817" t="e">
        <f>IF(C1144="",NA(),IF(OR(C1144="Smelter not listed",C1144="Smelter not yet identified"),MATCH($B1144&amp;$D1144,'Smelter Look-up'!$J:$J,0),MATCH($B1144&amp;$C1144,'Smelter Look-up'!$J:$J,0)))</f>
        <v>#N/A</v>
      </c>
      <c r="X1144" s="818">
        <f t="shared" si="159"/>
        <v>0</v>
      </c>
      <c r="AB1144" s="819" t="str">
        <f t="shared" si="160"/>
      </c>
    </row>
    <row r="1145" ht="20"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8"/>
      </c>
      <c r="T1145" s="772" t="str">
        <f>IF(B1145="","",IF(ISERROR(MATCH($J1145,SorP!$B$1:$B$6226,0)),"",INDIRECT("'SorP'!$A$"&amp;MATCH($S1145&amp;$J1145,SorP!C:C,0))))</f>
      </c>
      <c r="U1145" s="792"/>
      <c r="V1145" s="817" t="e">
        <f>IF(C1145="",NA(),IF(OR(C1145="Smelter not listed",C1145="Smelter not yet identified"),MATCH($B1145&amp;$D1145,'Smelter Look-up'!$J:$J,0),MATCH($B1145&amp;$C1145,'Smelter Look-up'!$J:$J,0)))</f>
        <v>#N/A</v>
      </c>
      <c r="X1145" s="818">
        <f t="shared" si="159"/>
        <v>0</v>
      </c>
      <c r="AB1145" s="819" t="str">
        <f t="shared" si="160"/>
      </c>
    </row>
    <row r="1146" ht="20"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8"/>
      </c>
      <c r="T1146" s="772" t="str">
        <f>IF(B1146="","",IF(ISERROR(MATCH($J1146,SorP!$B$1:$B$6226,0)),"",INDIRECT("'SorP'!$A$"&amp;MATCH($S1146&amp;$J1146,SorP!C:C,0))))</f>
      </c>
      <c r="U1146" s="792"/>
      <c r="V1146" s="817" t="e">
        <f>IF(C1146="",NA(),IF(OR(C1146="Smelter not listed",C1146="Smelter not yet identified"),MATCH($B1146&amp;$D1146,'Smelter Look-up'!$J:$J,0),MATCH($B1146&amp;$C1146,'Smelter Look-up'!$J:$J,0)))</f>
        <v>#N/A</v>
      </c>
      <c r="X1146" s="818">
        <f t="shared" si="159"/>
        <v>0</v>
      </c>
      <c r="AB1146" s="819" t="str">
        <f t="shared" si="160"/>
      </c>
    </row>
    <row r="1147" ht="20"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IF(B1147="","",IF(ISERROR(MATCH($J1147,SorP!$B$1:$B$6226,0)),"",INDIRECT("'SorP'!$A$"&amp;MATCH($S1147&amp;$J1147,SorP!C:C,0))))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4">IF(B1148="","",IF(ISERROR(MATCH($E1148,CL,0)),"Unknown",INDIRECT("'C'!$A$"&amp;MATCH($E1148,CL,0)+1)))</f>
      </c>
      <c r="T1148" s="772" t="str">
        <f>IF(B1148="","",IF(ISERROR(MATCH($J1148,SorP!$B$1:$B$6226,0)),"",INDIRECT("'SorP'!$A$"&amp;MATCH($S1148&amp;$J1148,SorP!C:C,0))))</f>
      </c>
      <c r="U1148" s="792"/>
      <c r="V1148" s="817" t="e">
        <f>IF(C1148="",NA(),IF(OR(C1148="Smelter not listed",C1148="Smelter not yet identified"),MATCH($B1148&amp;$D1148,'Smelter Look-up'!$J:$J,0),MATCH($B1148&amp;$C1148,'Smelter Look-up'!$J:$J,0)))</f>
        <v>#N/A</v>
      </c>
      <c r="X1148" s="818">
        <f ref="X1148:X1179" t="shared" si="165">IF(AND(C1148="Smelter not listed",OR(LEN(D1148)=0,LEN(E1148)=0)),1,0)</f>
        <v>0</v>
      </c>
      <c r="AB1148" s="819" t="str">
        <f ref="AB1148:AB1179" t="shared" si="166">B1148&amp;C1148</f>
      </c>
    </row>
    <row r="1149" ht="20"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4"/>
      </c>
      <c r="T1149" s="772" t="str">
        <f>IF(B1149="","",IF(ISERROR(MATCH($J1149,SorP!$B$1:$B$6226,0)),"",INDIRECT("'SorP'!$A$"&amp;MATCH($S1149&amp;$J1149,SorP!C:C,0))))</f>
      </c>
      <c r="U1149" s="792"/>
      <c r="V1149" s="817" t="e">
        <f>IF(C1149="",NA(),IF(OR(C1149="Smelter not listed",C1149="Smelter not yet identified"),MATCH($B1149&amp;$D1149,'Smelter Look-up'!$J:$J,0),MATCH($B1149&amp;$C1149,'Smelter Look-up'!$J:$J,0)))</f>
        <v>#N/A</v>
      </c>
      <c r="X1149" s="818">
        <f t="shared" si="165"/>
        <v>0</v>
      </c>
      <c r="AB1149" s="819" t="str">
        <f t="shared" si="166"/>
      </c>
    </row>
    <row r="1150" ht="20"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4"/>
      </c>
      <c r="T1150" s="772" t="str">
        <f>IF(B1150="","",IF(ISERROR(MATCH($J1150,SorP!$B$1:$B$6226,0)),"",INDIRECT("'SorP'!$A$"&amp;MATCH($S1150&amp;$J1150,SorP!C:C,0))))</f>
      </c>
      <c r="U1150" s="792"/>
      <c r="V1150" s="817" t="e">
        <f>IF(C1150="",NA(),IF(OR(C1150="Smelter not listed",C1150="Smelter not yet identified"),MATCH($B1150&amp;$D1150,'Smelter Look-up'!$J:$J,0),MATCH($B1150&amp;$C1150,'Smelter Look-up'!$J:$J,0)))</f>
        <v>#N/A</v>
      </c>
      <c r="X1150" s="818">
        <f t="shared" si="165"/>
        <v>0</v>
      </c>
      <c r="AB1150" s="819" t="str">
        <f t="shared" si="166"/>
      </c>
    </row>
    <row r="1151" ht="20"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4"/>
      </c>
      <c r="T1151" s="772" t="str">
        <f>IF(B1151="","",IF(ISERROR(MATCH($J1151,SorP!$B$1:$B$6226,0)),"",INDIRECT("'SorP'!$A$"&amp;MATCH($S1151&amp;$J1151,SorP!C:C,0))))</f>
      </c>
      <c r="U1151" s="792"/>
      <c r="V1151" s="817" t="e">
        <f>IF(C1151="",NA(),IF(OR(C1151="Smelter not listed",C1151="Smelter not yet identified"),MATCH($B1151&amp;$D1151,'Smelter Look-up'!$J:$J,0),MATCH($B1151&amp;$C1151,'Smelter Look-up'!$J:$J,0)))</f>
        <v>#N/A</v>
      </c>
      <c r="X1151" s="818">
        <f t="shared" si="165"/>
        <v>0</v>
      </c>
      <c r="AB1151" s="819" t="str">
        <f t="shared" si="166"/>
      </c>
    </row>
    <row r="1152" ht="20"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4"/>
      </c>
      <c r="T1152" s="772" t="str">
        <f>IF(B1152="","",IF(ISERROR(MATCH($J1152,SorP!$B$1:$B$6226,0)),"",INDIRECT("'SorP'!$A$"&amp;MATCH($S1152&amp;$J1152,SorP!C:C,0))))</f>
      </c>
      <c r="U1152" s="792"/>
      <c r="V1152" s="817" t="e">
        <f>IF(C1152="",NA(),IF(OR(C1152="Smelter not listed",C1152="Smelter not yet identified"),MATCH($B1152&amp;$D1152,'Smelter Look-up'!$J:$J,0),MATCH($B1152&amp;$C1152,'Smelter Look-up'!$J:$J,0)))</f>
        <v>#N/A</v>
      </c>
      <c r="X1152" s="818">
        <f t="shared" si="165"/>
        <v>0</v>
      </c>
      <c r="AB1152" s="819" t="str">
        <f t="shared" si="166"/>
      </c>
    </row>
    <row r="1153" ht="20"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4"/>
      </c>
      <c r="T1153" s="772" t="str">
        <f>IF(B1153="","",IF(ISERROR(MATCH($J1153,SorP!$B$1:$B$6226,0)),"",INDIRECT("'SorP'!$A$"&amp;MATCH($S1153&amp;$J1153,SorP!C:C,0))))</f>
      </c>
      <c r="U1153" s="792"/>
      <c r="V1153" s="817" t="e">
        <f>IF(C1153="",NA(),IF(OR(C1153="Smelter not listed",C1153="Smelter not yet identified"),MATCH($B1153&amp;$D1153,'Smelter Look-up'!$J:$J,0),MATCH($B1153&amp;$C1153,'Smelter Look-up'!$J:$J,0)))</f>
        <v>#N/A</v>
      </c>
      <c r="X1153" s="818">
        <f t="shared" si="165"/>
        <v>0</v>
      </c>
      <c r="AB1153" s="819" t="str">
        <f t="shared" si="166"/>
      </c>
    </row>
    <row r="1154" ht="20"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4"/>
      </c>
      <c r="T1154" s="772" t="str">
        <f>IF(B1154="","",IF(ISERROR(MATCH($J1154,SorP!$B$1:$B$6226,0)),"",INDIRECT("'SorP'!$A$"&amp;MATCH($S1154&amp;$J1154,SorP!C:C,0))))</f>
      </c>
      <c r="U1154" s="792"/>
      <c r="V1154" s="817" t="e">
        <f>IF(C1154="",NA(),IF(OR(C1154="Smelter not listed",C1154="Smelter not yet identified"),MATCH($B1154&amp;$D1154,'Smelter Look-up'!$J:$J,0),MATCH($B1154&amp;$C1154,'Smelter Look-up'!$J:$J,0)))</f>
        <v>#N/A</v>
      </c>
      <c r="X1154" s="818">
        <f t="shared" si="165"/>
        <v>0</v>
      </c>
      <c r="AB1154" s="819" t="str">
        <f t="shared" si="166"/>
      </c>
    </row>
    <row r="1155" ht="20"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4"/>
      </c>
      <c r="T1155" s="772" t="str">
        <f>IF(B1155="","",IF(ISERROR(MATCH($J1155,SorP!$B$1:$B$6226,0)),"",INDIRECT("'SorP'!$A$"&amp;MATCH($S1155&amp;$J1155,SorP!C:C,0))))</f>
      </c>
      <c r="U1155" s="792"/>
      <c r="V1155" s="817" t="e">
        <f>IF(C1155="",NA(),IF(OR(C1155="Smelter not listed",C1155="Smelter not yet identified"),MATCH($B1155&amp;$D1155,'Smelter Look-up'!$J:$J,0),MATCH($B1155&amp;$C1155,'Smelter Look-up'!$J:$J,0)))</f>
        <v>#N/A</v>
      </c>
      <c r="X1155" s="818">
        <f t="shared" si="165"/>
        <v>0</v>
      </c>
      <c r="AB1155" s="819" t="str">
        <f t="shared" si="166"/>
      </c>
    </row>
    <row r="1156" ht="20"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4"/>
      </c>
      <c r="T1156" s="772" t="str">
        <f>IF(B1156="","",IF(ISERROR(MATCH($J1156,SorP!$B$1:$B$6226,0)),"",INDIRECT("'SorP'!$A$"&amp;MATCH($S1156&amp;$J1156,SorP!C:C,0))))</f>
      </c>
      <c r="U1156" s="792"/>
      <c r="V1156" s="817" t="e">
        <f>IF(C1156="",NA(),IF(OR(C1156="Smelter not listed",C1156="Smelter not yet identified"),MATCH($B1156&amp;$D1156,'Smelter Look-up'!$J:$J,0),MATCH($B1156&amp;$C1156,'Smelter Look-up'!$J:$J,0)))</f>
        <v>#N/A</v>
      </c>
      <c r="X1156" s="818">
        <f t="shared" si="165"/>
        <v>0</v>
      </c>
      <c r="AB1156" s="819" t="str">
        <f t="shared" si="166"/>
      </c>
    </row>
    <row r="1157" ht="20"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4"/>
      </c>
      <c r="T1157" s="772" t="str">
        <f>IF(B1157="","",IF(ISERROR(MATCH($J1157,SorP!$B$1:$B$6226,0)),"",INDIRECT("'SorP'!$A$"&amp;MATCH($S1157&amp;$J1157,SorP!C:C,0))))</f>
      </c>
      <c r="U1157" s="792"/>
      <c r="V1157" s="817" t="e">
        <f>IF(C1157="",NA(),IF(OR(C1157="Smelter not listed",C1157="Smelter not yet identified"),MATCH($B1157&amp;$D1157,'Smelter Look-up'!$J:$J,0),MATCH($B1157&amp;$C1157,'Smelter Look-up'!$J:$J,0)))</f>
        <v>#N/A</v>
      </c>
      <c r="X1157" s="818">
        <f t="shared" si="165"/>
        <v>0</v>
      </c>
      <c r="AB1157" s="819" t="str">
        <f t="shared" si="166"/>
      </c>
    </row>
    <row r="1158" ht="20"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4"/>
      </c>
      <c r="T1158" s="772" t="str">
        <f>IF(B1158="","",IF(ISERROR(MATCH($J1158,SorP!$B$1:$B$6226,0)),"",INDIRECT("'SorP'!$A$"&amp;MATCH($S1158&amp;$J1158,SorP!C:C,0))))</f>
      </c>
      <c r="U1158" s="792"/>
      <c r="V1158" s="817" t="e">
        <f>IF(C1158="",NA(),IF(OR(C1158="Smelter not listed",C1158="Smelter not yet identified"),MATCH($B1158&amp;$D1158,'Smelter Look-up'!$J:$J,0),MATCH($B1158&amp;$C1158,'Smelter Look-up'!$J:$J,0)))</f>
        <v>#N/A</v>
      </c>
      <c r="X1158" s="818">
        <f t="shared" si="165"/>
        <v>0</v>
      </c>
      <c r="AB1158" s="819" t="str">
        <f t="shared" si="166"/>
      </c>
    </row>
    <row r="1159" ht="20"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4"/>
      </c>
      <c r="T1159" s="772" t="str">
        <f>IF(B1159="","",IF(ISERROR(MATCH($J1159,SorP!$B$1:$B$6226,0)),"",INDIRECT("'SorP'!$A$"&amp;MATCH($S1159&amp;$J1159,SorP!C:C,0))))</f>
      </c>
      <c r="U1159" s="792"/>
      <c r="V1159" s="817" t="e">
        <f>IF(C1159="",NA(),IF(OR(C1159="Smelter not listed",C1159="Smelter not yet identified"),MATCH($B1159&amp;$D1159,'Smelter Look-up'!$J:$J,0),MATCH($B1159&amp;$C1159,'Smelter Look-up'!$J:$J,0)))</f>
        <v>#N/A</v>
      </c>
      <c r="X1159" s="818">
        <f t="shared" si="165"/>
        <v>0</v>
      </c>
      <c r="AB1159" s="819" t="str">
        <f t="shared" si="166"/>
      </c>
    </row>
    <row r="1160" ht="20"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4"/>
      </c>
      <c r="T1160" s="772" t="str">
        <f>IF(B1160="","",IF(ISERROR(MATCH($J1160,SorP!$B$1:$B$6226,0)),"",INDIRECT("'SorP'!$A$"&amp;MATCH($S1160&amp;$J1160,SorP!C:C,0))))</f>
      </c>
      <c r="U1160" s="792"/>
      <c r="V1160" s="817" t="e">
        <f>IF(C1160="",NA(),IF(OR(C1160="Smelter not listed",C1160="Smelter not yet identified"),MATCH($B1160&amp;$D1160,'Smelter Look-up'!$J:$J,0),MATCH($B1160&amp;$C1160,'Smelter Look-up'!$J:$J,0)))</f>
        <v>#N/A</v>
      </c>
      <c r="X1160" s="818">
        <f t="shared" si="165"/>
        <v>0</v>
      </c>
      <c r="AB1160" s="819" t="str">
        <f t="shared" si="166"/>
      </c>
    </row>
    <row r="1161" ht="20"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4"/>
      </c>
      <c r="T1161" s="772" t="str">
        <f>IF(B1161="","",IF(ISERROR(MATCH($J1161,SorP!$B$1:$B$6226,0)),"",INDIRECT("'SorP'!$A$"&amp;MATCH($S1161&amp;$J1161,SorP!C:C,0))))</f>
      </c>
      <c r="U1161" s="792"/>
      <c r="V1161" s="817" t="e">
        <f>IF(C1161="",NA(),IF(OR(C1161="Smelter not listed",C1161="Smelter not yet identified"),MATCH($B1161&amp;$D1161,'Smelter Look-up'!$J:$J,0),MATCH($B1161&amp;$C1161,'Smelter Look-up'!$J:$J,0)))</f>
        <v>#N/A</v>
      </c>
      <c r="X1161" s="818">
        <f t="shared" si="165"/>
        <v>0</v>
      </c>
      <c r="AB1161" s="819" t="str">
        <f t="shared" si="166"/>
      </c>
    </row>
    <row r="1162" ht="20"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4"/>
      </c>
      <c r="T1162" s="772" t="str">
        <f>IF(B1162="","",IF(ISERROR(MATCH($J1162,SorP!$B$1:$B$6226,0)),"",INDIRECT("'SorP'!$A$"&amp;MATCH($S1162&amp;$J1162,SorP!C:C,0))))</f>
      </c>
      <c r="U1162" s="792"/>
      <c r="V1162" s="817" t="e">
        <f>IF(C1162="",NA(),IF(OR(C1162="Smelter not listed",C1162="Smelter not yet identified"),MATCH($B1162&amp;$D1162,'Smelter Look-up'!$J:$J,0),MATCH($B1162&amp;$C1162,'Smelter Look-up'!$J:$J,0)))</f>
        <v>#N/A</v>
      </c>
      <c r="X1162" s="818">
        <f t="shared" si="165"/>
        <v>0</v>
      </c>
      <c r="AB1162" s="819" t="str">
        <f t="shared" si="166"/>
      </c>
    </row>
    <row r="1163" ht="20"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4"/>
      </c>
      <c r="T1163" s="772" t="str">
        <f>IF(B1163="","",IF(ISERROR(MATCH($J1163,SorP!$B$1:$B$6226,0)),"",INDIRECT("'SorP'!$A$"&amp;MATCH($S1163&amp;$J1163,SorP!C:C,0))))</f>
      </c>
      <c r="U1163" s="792"/>
      <c r="V1163" s="817" t="e">
        <f>IF(C1163="",NA(),IF(OR(C1163="Smelter not listed",C1163="Smelter not yet identified"),MATCH($B1163&amp;$D1163,'Smelter Look-up'!$J:$J,0),MATCH($B1163&amp;$C1163,'Smelter Look-up'!$J:$J,0)))</f>
        <v>#N/A</v>
      </c>
      <c r="X1163" s="818">
        <f t="shared" si="165"/>
        <v>0</v>
      </c>
      <c r="AB1163" s="819" t="str">
        <f t="shared" si="166"/>
      </c>
    </row>
    <row r="1164" ht="20"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4"/>
      </c>
      <c r="T1164" s="772" t="str">
        <f>IF(B1164="","",IF(ISERROR(MATCH($J1164,SorP!$B$1:$B$6226,0)),"",INDIRECT("'SorP'!$A$"&amp;MATCH($S1164&amp;$J1164,SorP!C:C,0))))</f>
      </c>
      <c r="U1164" s="792"/>
      <c r="V1164" s="817" t="e">
        <f>IF(C1164="",NA(),IF(OR(C1164="Smelter not listed",C1164="Smelter not yet identified"),MATCH($B1164&amp;$D1164,'Smelter Look-up'!$J:$J,0),MATCH($B1164&amp;$C1164,'Smelter Look-up'!$J:$J,0)))</f>
        <v>#N/A</v>
      </c>
      <c r="X1164" s="818">
        <f t="shared" si="165"/>
        <v>0</v>
      </c>
      <c r="AB1164" s="819" t="str">
        <f t="shared" si="166"/>
      </c>
    </row>
    <row r="1165" ht="20"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4"/>
      </c>
      <c r="T1165" s="772" t="str">
        <f>IF(B1165="","",IF(ISERROR(MATCH($J1165,SorP!$B$1:$B$6226,0)),"",INDIRECT("'SorP'!$A$"&amp;MATCH($S1165&amp;$J1165,SorP!C:C,0))))</f>
      </c>
      <c r="U1165" s="792"/>
      <c r="V1165" s="817" t="e">
        <f>IF(C1165="",NA(),IF(OR(C1165="Smelter not listed",C1165="Smelter not yet identified"),MATCH($B1165&amp;$D1165,'Smelter Look-up'!$J:$J,0),MATCH($B1165&amp;$C1165,'Smelter Look-up'!$J:$J,0)))</f>
        <v>#N/A</v>
      </c>
      <c r="X1165" s="818">
        <f t="shared" si="165"/>
        <v>0</v>
      </c>
      <c r="AB1165" s="819" t="str">
        <f t="shared" si="166"/>
      </c>
    </row>
    <row r="1166" ht="20"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4"/>
      </c>
      <c r="T1166" s="772" t="str">
        <f>IF(B1166="","",IF(ISERROR(MATCH($J1166,SorP!$B$1:$B$6226,0)),"",INDIRECT("'SorP'!$A$"&amp;MATCH($S1166&amp;$J1166,SorP!C:C,0))))</f>
      </c>
      <c r="U1166" s="792"/>
      <c r="V1166" s="817" t="e">
        <f>IF(C1166="",NA(),IF(OR(C1166="Smelter not listed",C1166="Smelter not yet identified"),MATCH($B1166&amp;$D1166,'Smelter Look-up'!$J:$J,0),MATCH($B1166&amp;$C1166,'Smelter Look-up'!$J:$J,0)))</f>
        <v>#N/A</v>
      </c>
      <c r="X1166" s="818">
        <f t="shared" si="165"/>
        <v>0</v>
      </c>
      <c r="AB1166" s="819" t="str">
        <f t="shared" si="166"/>
      </c>
    </row>
    <row r="1167" ht="20"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4"/>
      </c>
      <c r="T1167" s="772" t="str">
        <f>IF(B1167="","",IF(ISERROR(MATCH($J1167,SorP!$B$1:$B$6226,0)),"",INDIRECT("'SorP'!$A$"&amp;MATCH($S1167&amp;$J1167,SorP!C:C,0))))</f>
      </c>
      <c r="U1167" s="792"/>
      <c r="V1167" s="817" t="e">
        <f>IF(C1167="",NA(),IF(OR(C1167="Smelter not listed",C1167="Smelter not yet identified"),MATCH($B1167&amp;$D1167,'Smelter Look-up'!$J:$J,0),MATCH($B1167&amp;$C1167,'Smelter Look-up'!$J:$J,0)))</f>
        <v>#N/A</v>
      </c>
      <c r="X1167" s="818">
        <f t="shared" si="165"/>
        <v>0</v>
      </c>
      <c r="AB1167" s="819" t="str">
        <f t="shared" si="166"/>
      </c>
    </row>
    <row r="1168" ht="20"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4"/>
      </c>
      <c r="T1168" s="772" t="str">
        <f>IF(B1168="","",IF(ISERROR(MATCH($J1168,SorP!$B$1:$B$6226,0)),"",INDIRECT("'SorP'!$A$"&amp;MATCH($S1168&amp;$J1168,SorP!C:C,0))))</f>
      </c>
      <c r="U1168" s="792"/>
      <c r="V1168" s="817" t="e">
        <f>IF(C1168="",NA(),IF(OR(C1168="Smelter not listed",C1168="Smelter not yet identified"),MATCH($B1168&amp;$D1168,'Smelter Look-up'!$J:$J,0),MATCH($B1168&amp;$C1168,'Smelter Look-up'!$J:$J,0)))</f>
        <v>#N/A</v>
      </c>
      <c r="X1168" s="818">
        <f t="shared" si="165"/>
        <v>0</v>
      </c>
      <c r="AB1168" s="819" t="str">
        <f t="shared" si="166"/>
      </c>
    </row>
    <row r="1169" ht="20"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4"/>
      </c>
      <c r="T1169" s="772" t="str">
        <f>IF(B1169="","",IF(ISERROR(MATCH($J1169,SorP!$B$1:$B$6226,0)),"",INDIRECT("'SorP'!$A$"&amp;MATCH($S1169&amp;$J1169,SorP!C:C,0))))</f>
      </c>
      <c r="U1169" s="792"/>
      <c r="V1169" s="817" t="e">
        <f>IF(C1169="",NA(),IF(OR(C1169="Smelter not listed",C1169="Smelter not yet identified"),MATCH($B1169&amp;$D1169,'Smelter Look-up'!$J:$J,0),MATCH($B1169&amp;$C1169,'Smelter Look-up'!$J:$J,0)))</f>
        <v>#N/A</v>
      </c>
      <c r="X1169" s="818">
        <f t="shared" si="165"/>
        <v>0</v>
      </c>
      <c r="AB1169" s="819" t="str">
        <f t="shared" si="166"/>
      </c>
    </row>
    <row r="1170" ht="20"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4"/>
      </c>
      <c r="T1170" s="772" t="str">
        <f>IF(B1170="","",IF(ISERROR(MATCH($J1170,SorP!$B$1:$B$6226,0)),"",INDIRECT("'SorP'!$A$"&amp;MATCH($S1170&amp;$J1170,SorP!C:C,0))))</f>
      </c>
      <c r="U1170" s="792"/>
      <c r="V1170" s="817" t="e">
        <f>IF(C1170="",NA(),IF(OR(C1170="Smelter not listed",C1170="Smelter not yet identified"),MATCH($B1170&amp;$D1170,'Smelter Look-up'!$J:$J,0),MATCH($B1170&amp;$C1170,'Smelter Look-up'!$J:$J,0)))</f>
        <v>#N/A</v>
      </c>
      <c r="X1170" s="818">
        <f t="shared" si="165"/>
        <v>0</v>
      </c>
      <c r="AB1170" s="819" t="str">
        <f t="shared" si="166"/>
      </c>
    </row>
    <row r="1171" ht="20"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4"/>
      </c>
      <c r="T1171" s="772" t="str">
        <f>IF(B1171="","",IF(ISERROR(MATCH($J1171,SorP!$B$1:$B$6226,0)),"",INDIRECT("'SorP'!$A$"&amp;MATCH($S1171&amp;$J1171,SorP!C:C,0))))</f>
      </c>
      <c r="U1171" s="792"/>
      <c r="V1171" s="817" t="e">
        <f>IF(C1171="",NA(),IF(OR(C1171="Smelter not listed",C1171="Smelter not yet identified"),MATCH($B1171&amp;$D1171,'Smelter Look-up'!$J:$J,0),MATCH($B1171&amp;$C1171,'Smelter Look-up'!$J:$J,0)))</f>
        <v>#N/A</v>
      </c>
      <c r="X1171" s="818">
        <f t="shared" si="165"/>
        <v>0</v>
      </c>
      <c r="AB1171" s="819" t="str">
        <f t="shared" si="166"/>
      </c>
    </row>
    <row r="1172" ht="20"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4"/>
      </c>
      <c r="T1172" s="772" t="str">
        <f>IF(B1172="","",IF(ISERROR(MATCH($J1172,SorP!$B$1:$B$6226,0)),"",INDIRECT("'SorP'!$A$"&amp;MATCH($S1172&amp;$J1172,SorP!C:C,0))))</f>
      </c>
      <c r="U1172" s="792"/>
      <c r="V1172" s="817" t="e">
        <f>IF(C1172="",NA(),IF(OR(C1172="Smelter not listed",C1172="Smelter not yet identified"),MATCH($B1172&amp;$D1172,'Smelter Look-up'!$J:$J,0),MATCH($B1172&amp;$C1172,'Smelter Look-up'!$J:$J,0)))</f>
        <v>#N/A</v>
      </c>
      <c r="X1172" s="818">
        <f t="shared" si="165"/>
        <v>0</v>
      </c>
      <c r="AB1172" s="819" t="str">
        <f t="shared" si="166"/>
      </c>
    </row>
    <row r="1173" ht="20"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4"/>
      </c>
      <c r="T1173" s="772" t="str">
        <f>IF(B1173="","",IF(ISERROR(MATCH($J1173,SorP!$B$1:$B$6226,0)),"",INDIRECT("'SorP'!$A$"&amp;MATCH($S1173&amp;$J1173,SorP!C:C,0))))</f>
      </c>
      <c r="U1173" s="792"/>
      <c r="V1173" s="817" t="e">
        <f>IF(C1173="",NA(),IF(OR(C1173="Smelter not listed",C1173="Smelter not yet identified"),MATCH($B1173&amp;$D1173,'Smelter Look-up'!$J:$J,0),MATCH($B1173&amp;$C1173,'Smelter Look-up'!$J:$J,0)))</f>
        <v>#N/A</v>
      </c>
      <c r="X1173" s="818">
        <f t="shared" si="165"/>
        <v>0</v>
      </c>
      <c r="AB1173" s="819" t="str">
        <f t="shared" si="166"/>
      </c>
    </row>
    <row r="1174" ht="20"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4"/>
      </c>
      <c r="T1174" s="772" t="str">
        <f>IF(B1174="","",IF(ISERROR(MATCH($J1174,SorP!$B$1:$B$6226,0)),"",INDIRECT("'SorP'!$A$"&amp;MATCH($S1174&amp;$J1174,SorP!C:C,0))))</f>
      </c>
      <c r="U1174" s="792"/>
      <c r="V1174" s="817" t="e">
        <f>IF(C1174="",NA(),IF(OR(C1174="Smelter not listed",C1174="Smelter not yet identified"),MATCH($B1174&amp;$D1174,'Smelter Look-up'!$J:$J,0),MATCH($B1174&amp;$C1174,'Smelter Look-up'!$J:$J,0)))</f>
        <v>#N/A</v>
      </c>
      <c r="X1174" s="818">
        <f t="shared" si="165"/>
        <v>0</v>
      </c>
      <c r="AB1174" s="819" t="str">
        <f t="shared" si="166"/>
      </c>
    </row>
    <row r="1175" ht="20"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4"/>
      </c>
      <c r="T1175" s="772" t="str">
        <f>IF(B1175="","",IF(ISERROR(MATCH($J1175,SorP!$B$1:$B$6226,0)),"",INDIRECT("'SorP'!$A$"&amp;MATCH($S1175&amp;$J1175,SorP!C:C,0))))</f>
      </c>
      <c r="U1175" s="792"/>
      <c r="V1175" s="817" t="e">
        <f>IF(C1175="",NA(),IF(OR(C1175="Smelter not listed",C1175="Smelter not yet identified"),MATCH($B1175&amp;$D1175,'Smelter Look-up'!$J:$J,0),MATCH($B1175&amp;$C1175,'Smelter Look-up'!$J:$J,0)))</f>
        <v>#N/A</v>
      </c>
      <c r="X1175" s="818">
        <f t="shared" si="165"/>
        <v>0</v>
      </c>
      <c r="AB1175" s="819" t="str">
        <f t="shared" si="166"/>
      </c>
    </row>
    <row r="1176" ht="20"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4"/>
      </c>
      <c r="T1176" s="772" t="str">
        <f>IF(B1176="","",IF(ISERROR(MATCH($J1176,SorP!$B$1:$B$6226,0)),"",INDIRECT("'SorP'!$A$"&amp;MATCH($S1176&amp;$J1176,SorP!C:C,0))))</f>
      </c>
      <c r="U1176" s="792"/>
      <c r="V1176" s="817" t="e">
        <f>IF(C1176="",NA(),IF(OR(C1176="Smelter not listed",C1176="Smelter not yet identified"),MATCH($B1176&amp;$D1176,'Smelter Look-up'!$J:$J,0),MATCH($B1176&amp;$C1176,'Smelter Look-up'!$J:$J,0)))</f>
        <v>#N/A</v>
      </c>
      <c r="X1176" s="818">
        <f t="shared" si="165"/>
        <v>0</v>
      </c>
      <c r="AB1176" s="819" t="str">
        <f t="shared" si="166"/>
      </c>
    </row>
    <row r="1177" ht="20"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4"/>
      </c>
      <c r="T1177" s="772" t="str">
        <f>IF(B1177="","",IF(ISERROR(MATCH($J1177,SorP!$B$1:$B$6226,0)),"",INDIRECT("'SorP'!$A$"&amp;MATCH($S1177&amp;$J1177,SorP!C:C,0))))</f>
      </c>
      <c r="U1177" s="792"/>
      <c r="V1177" s="817" t="e">
        <f>IF(C1177="",NA(),IF(OR(C1177="Smelter not listed",C1177="Smelter not yet identified"),MATCH($B1177&amp;$D1177,'Smelter Look-up'!$J:$J,0),MATCH($B1177&amp;$C1177,'Smelter Look-up'!$J:$J,0)))</f>
        <v>#N/A</v>
      </c>
      <c r="X1177" s="818">
        <f t="shared" si="165"/>
        <v>0</v>
      </c>
      <c r="AB1177" s="819" t="str">
        <f t="shared" si="166"/>
      </c>
    </row>
    <row r="1178" ht="20"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4"/>
      </c>
      <c r="T1178" s="772" t="str">
        <f>IF(B1178="","",IF(ISERROR(MATCH($J1178,SorP!$B$1:$B$6226,0)),"",INDIRECT("'SorP'!$A$"&amp;MATCH($S1178&amp;$J1178,SorP!C:C,0))))</f>
      </c>
      <c r="U1178" s="792"/>
      <c r="V1178" s="817" t="e">
        <f>IF(C1178="",NA(),IF(OR(C1178="Smelter not listed",C1178="Smelter not yet identified"),MATCH($B1178&amp;$D1178,'Smelter Look-up'!$J:$J,0),MATCH($B1178&amp;$C1178,'Smelter Look-up'!$J:$J,0)))</f>
        <v>#N/A</v>
      </c>
      <c r="X1178" s="818">
        <f t="shared" si="165"/>
        <v>0</v>
      </c>
      <c r="AB1178" s="819" t="str">
        <f t="shared" si="166"/>
      </c>
    </row>
    <row r="1179" ht="20"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4"/>
      </c>
      <c r="T1179" s="772" t="str">
        <f>IF(B1179="","",IF(ISERROR(MATCH($J1179,SorP!$B$1:$B$6226,0)),"",INDIRECT("'SorP'!$A$"&amp;MATCH($S1179&amp;$J1179,SorP!C:C,0))))</f>
      </c>
      <c r="U1179" s="792"/>
      <c r="V1179" s="817" t="e">
        <f>IF(C1179="",NA(),IF(OR(C1179="Smelter not listed",C1179="Smelter not yet identified"),MATCH($B1179&amp;$D1179,'Smelter Look-up'!$J:$J,0),MATCH($B1179&amp;$C1179,'Smelter Look-up'!$J:$J,0)))</f>
        <v>#N/A</v>
      </c>
      <c r="X1179" s="818">
        <f t="shared" si="165"/>
        <v>0</v>
      </c>
      <c r="AB1179" s="819" t="str">
        <f t="shared" si="166"/>
      </c>
    </row>
    <row r="1180" ht="20"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7">IF(B1180="","",IF(ISERROR(MATCH($E1180,CL,0)),"Unknown",INDIRECT("'C'!$A$"&amp;MATCH($E1180,CL,0)+1)))</f>
      </c>
      <c r="T1180" s="772" t="str">
        <f>IF(B1180="","",IF(ISERROR(MATCH($J1180,SorP!$B$1:$B$6226,0)),"",INDIRECT("'SorP'!$A$"&amp;MATCH($S1180&amp;$J1180,SorP!C:C,0))))</f>
      </c>
      <c r="U1180" s="792"/>
      <c r="V1180" s="817" t="e">
        <f>IF(C1180="",NA(),IF(OR(C1180="Smelter not listed",C1180="Smelter not yet identified"),MATCH($B1180&amp;$D1180,'Smelter Look-up'!$J:$J,0),MATCH($B1180&amp;$C1180,'Smelter Look-up'!$J:$J,0)))</f>
        <v>#N/A</v>
      </c>
      <c r="X1180" s="818">
        <f ref="X1180:X1210" t="shared" si="168">IF(AND(C1180="Smelter not listed",OR(LEN(D1180)=0,LEN(E1180)=0)),1,0)</f>
        <v>0</v>
      </c>
      <c r="AB1180" s="819" t="str">
        <f ref="AB1180:AB1210" t="shared" si="169">B1180&amp;C1180</f>
      </c>
    </row>
    <row r="1181" ht="20"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7"/>
      </c>
      <c r="T1181" s="772" t="str">
        <f>IF(B1181="","",IF(ISERROR(MATCH($J1181,SorP!$B$1:$B$6226,0)),"",INDIRECT("'SorP'!$A$"&amp;MATCH($S1181&amp;$J1181,SorP!C:C,0))))</f>
      </c>
      <c r="U1181" s="792"/>
      <c r="V1181" s="817" t="e">
        <f>IF(C1181="",NA(),IF(OR(C1181="Smelter not listed",C1181="Smelter not yet identified"),MATCH($B1181&amp;$D1181,'Smelter Look-up'!$J:$J,0),MATCH($B1181&amp;$C1181,'Smelter Look-up'!$J:$J,0)))</f>
        <v>#N/A</v>
      </c>
      <c r="X1181" s="818">
        <f t="shared" si="168"/>
        <v>0</v>
      </c>
      <c r="AB1181" s="819" t="str">
        <f t="shared" si="169"/>
      </c>
    </row>
    <row r="1182" ht="20"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7"/>
      </c>
      <c r="T1182" s="772" t="str">
        <f>IF(B1182="","",IF(ISERROR(MATCH($J1182,SorP!$B$1:$B$6226,0)),"",INDIRECT("'SorP'!$A$"&amp;MATCH($S1182&amp;$J1182,SorP!C:C,0))))</f>
      </c>
      <c r="U1182" s="792"/>
      <c r="V1182" s="817" t="e">
        <f>IF(C1182="",NA(),IF(OR(C1182="Smelter not listed",C1182="Smelter not yet identified"),MATCH($B1182&amp;$D1182,'Smelter Look-up'!$J:$J,0),MATCH($B1182&amp;$C1182,'Smelter Look-up'!$J:$J,0)))</f>
        <v>#N/A</v>
      </c>
      <c r="X1182" s="818">
        <f t="shared" si="168"/>
        <v>0</v>
      </c>
      <c r="AB1182" s="819" t="str">
        <f t="shared" si="169"/>
      </c>
    </row>
    <row r="1183" ht="20"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7"/>
      </c>
      <c r="T1183" s="772" t="str">
        <f>IF(B1183="","",IF(ISERROR(MATCH($J1183,SorP!$B$1:$B$6226,0)),"",INDIRECT("'SorP'!$A$"&amp;MATCH($S1183&amp;$J1183,SorP!C:C,0))))</f>
      </c>
      <c r="U1183" s="792"/>
      <c r="V1183" s="817" t="e">
        <f>IF(C1183="",NA(),IF(OR(C1183="Smelter not listed",C1183="Smelter not yet identified"),MATCH($B1183&amp;$D1183,'Smelter Look-up'!$J:$J,0),MATCH($B1183&amp;$C1183,'Smelter Look-up'!$J:$J,0)))</f>
        <v>#N/A</v>
      </c>
      <c r="X1183" s="818">
        <f t="shared" si="168"/>
        <v>0</v>
      </c>
      <c r="AB1183" s="819" t="str">
        <f t="shared" si="169"/>
      </c>
    </row>
    <row r="1184" ht="20"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7"/>
      </c>
      <c r="T1184" s="772" t="str">
        <f>IF(B1184="","",IF(ISERROR(MATCH($J1184,SorP!$B$1:$B$6226,0)),"",INDIRECT("'SorP'!$A$"&amp;MATCH($S1184&amp;$J1184,SorP!C:C,0))))</f>
      </c>
      <c r="U1184" s="792"/>
      <c r="V1184" s="817" t="e">
        <f>IF(C1184="",NA(),IF(OR(C1184="Smelter not listed",C1184="Smelter not yet identified"),MATCH($B1184&amp;$D1184,'Smelter Look-up'!$J:$J,0),MATCH($B1184&amp;$C1184,'Smelter Look-up'!$J:$J,0)))</f>
        <v>#N/A</v>
      </c>
      <c r="X1184" s="818">
        <f t="shared" si="168"/>
        <v>0</v>
      </c>
      <c r="AB1184" s="819" t="str">
        <f t="shared" si="169"/>
      </c>
    </row>
    <row r="1185" ht="20"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7"/>
      </c>
      <c r="T1185" s="772" t="str">
        <f>IF(B1185="","",IF(ISERROR(MATCH($J1185,SorP!$B$1:$B$6226,0)),"",INDIRECT("'SorP'!$A$"&amp;MATCH($S1185&amp;$J1185,SorP!C:C,0))))</f>
      </c>
      <c r="U1185" s="792"/>
      <c r="V1185" s="817" t="e">
        <f>IF(C1185="",NA(),IF(OR(C1185="Smelter not listed",C1185="Smelter not yet identified"),MATCH($B1185&amp;$D1185,'Smelter Look-up'!$J:$J,0),MATCH($B1185&amp;$C1185,'Smelter Look-up'!$J:$J,0)))</f>
        <v>#N/A</v>
      </c>
      <c r="X1185" s="818">
        <f t="shared" si="168"/>
        <v>0</v>
      </c>
      <c r="AB1185" s="819" t="str">
        <f t="shared" si="169"/>
      </c>
    </row>
    <row r="1186" ht="20"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7"/>
      </c>
      <c r="T1186" s="772" t="str">
        <f>IF(B1186="","",IF(ISERROR(MATCH($J1186,SorP!$B$1:$B$6226,0)),"",INDIRECT("'SorP'!$A$"&amp;MATCH($S1186&amp;$J1186,SorP!C:C,0))))</f>
      </c>
      <c r="U1186" s="792"/>
      <c r="V1186" s="817" t="e">
        <f>IF(C1186="",NA(),IF(OR(C1186="Smelter not listed",C1186="Smelter not yet identified"),MATCH($B1186&amp;$D1186,'Smelter Look-up'!$J:$J,0),MATCH($B1186&amp;$C1186,'Smelter Look-up'!$J:$J,0)))</f>
        <v>#N/A</v>
      </c>
      <c r="X1186" s="818">
        <f t="shared" si="168"/>
        <v>0</v>
      </c>
      <c r="AB1186" s="819" t="str">
        <f t="shared" si="169"/>
      </c>
    </row>
    <row r="1187" ht="20"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7"/>
      </c>
      <c r="T1187" s="772" t="str">
        <f>IF(B1187="","",IF(ISERROR(MATCH($J1187,SorP!$B$1:$B$6226,0)),"",INDIRECT("'SorP'!$A$"&amp;MATCH($S1187&amp;$J1187,SorP!C:C,0))))</f>
      </c>
      <c r="U1187" s="792"/>
      <c r="V1187" s="817" t="e">
        <f>IF(C1187="",NA(),IF(OR(C1187="Smelter not listed",C1187="Smelter not yet identified"),MATCH($B1187&amp;$D1187,'Smelter Look-up'!$J:$J,0),MATCH($B1187&amp;$C1187,'Smelter Look-up'!$J:$J,0)))</f>
        <v>#N/A</v>
      </c>
      <c r="X1187" s="818">
        <f t="shared" si="168"/>
        <v>0</v>
      </c>
      <c r="AB1187" s="819" t="str">
        <f t="shared" si="169"/>
      </c>
    </row>
    <row r="1188" ht="20"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7"/>
      </c>
      <c r="T1188" s="772" t="str">
        <f>IF(B1188="","",IF(ISERROR(MATCH($J1188,SorP!$B$1:$B$6226,0)),"",INDIRECT("'SorP'!$A$"&amp;MATCH($S1188&amp;$J1188,SorP!C:C,0))))</f>
      </c>
      <c r="U1188" s="792"/>
      <c r="V1188" s="817" t="e">
        <f>IF(C1188="",NA(),IF(OR(C1188="Smelter not listed",C1188="Smelter not yet identified"),MATCH($B1188&amp;$D1188,'Smelter Look-up'!$J:$J,0),MATCH($B1188&amp;$C1188,'Smelter Look-up'!$J:$J,0)))</f>
        <v>#N/A</v>
      </c>
      <c r="X1188" s="818">
        <f t="shared" si="168"/>
        <v>0</v>
      </c>
      <c r="AB1188" s="819" t="str">
        <f t="shared" si="169"/>
      </c>
    </row>
    <row r="1189" ht="20"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7"/>
      </c>
      <c r="T1189" s="772" t="str">
        <f>IF(B1189="","",IF(ISERROR(MATCH($J1189,SorP!$B$1:$B$6226,0)),"",INDIRECT("'SorP'!$A$"&amp;MATCH($S1189&amp;$J1189,SorP!C:C,0))))</f>
      </c>
      <c r="U1189" s="792"/>
      <c r="V1189" s="817" t="e">
        <f>IF(C1189="",NA(),IF(OR(C1189="Smelter not listed",C1189="Smelter not yet identified"),MATCH($B1189&amp;$D1189,'Smelter Look-up'!$J:$J,0),MATCH($B1189&amp;$C1189,'Smelter Look-up'!$J:$J,0)))</f>
        <v>#N/A</v>
      </c>
      <c r="X1189" s="818">
        <f t="shared" si="168"/>
        <v>0</v>
      </c>
      <c r="AB1189" s="819" t="str">
        <f t="shared" si="169"/>
      </c>
    </row>
    <row r="1190" ht="20"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7"/>
      </c>
      <c r="T1190" s="772" t="str">
        <f>IF(B1190="","",IF(ISERROR(MATCH($J1190,SorP!$B$1:$B$6226,0)),"",INDIRECT("'SorP'!$A$"&amp;MATCH($S1190&amp;$J1190,SorP!C:C,0))))</f>
      </c>
      <c r="U1190" s="792"/>
      <c r="V1190" s="817" t="e">
        <f>IF(C1190="",NA(),IF(OR(C1190="Smelter not listed",C1190="Smelter not yet identified"),MATCH($B1190&amp;$D1190,'Smelter Look-up'!$J:$J,0),MATCH($B1190&amp;$C1190,'Smelter Look-up'!$J:$J,0)))</f>
        <v>#N/A</v>
      </c>
      <c r="X1190" s="818">
        <f t="shared" si="168"/>
        <v>0</v>
      </c>
      <c r="AB1190" s="819" t="str">
        <f t="shared" si="169"/>
      </c>
    </row>
    <row r="1191" ht="20"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7"/>
      </c>
      <c r="T1191" s="772" t="str">
        <f>IF(B1191="","",IF(ISERROR(MATCH($J1191,SorP!$B$1:$B$6226,0)),"",INDIRECT("'SorP'!$A$"&amp;MATCH($S1191&amp;$J1191,SorP!C:C,0))))</f>
      </c>
      <c r="U1191" s="792"/>
      <c r="V1191" s="817" t="e">
        <f>IF(C1191="",NA(),IF(OR(C1191="Smelter not listed",C1191="Smelter not yet identified"),MATCH($B1191&amp;$D1191,'Smelter Look-up'!$J:$J,0),MATCH($B1191&amp;$C1191,'Smelter Look-up'!$J:$J,0)))</f>
        <v>#N/A</v>
      </c>
      <c r="X1191" s="818">
        <f t="shared" si="168"/>
        <v>0</v>
      </c>
      <c r="AB1191" s="819" t="str">
        <f t="shared" si="169"/>
      </c>
    </row>
    <row r="1192" ht="20"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7"/>
      </c>
      <c r="T1192" s="772" t="str">
        <f>IF(B1192="","",IF(ISERROR(MATCH($J1192,SorP!$B$1:$B$6226,0)),"",INDIRECT("'SorP'!$A$"&amp;MATCH($S1192&amp;$J1192,SorP!C:C,0))))</f>
      </c>
      <c r="U1192" s="792"/>
      <c r="V1192" s="817" t="e">
        <f>IF(C1192="",NA(),IF(OR(C1192="Smelter not listed",C1192="Smelter not yet identified"),MATCH($B1192&amp;$D1192,'Smelter Look-up'!$J:$J,0),MATCH($B1192&amp;$C1192,'Smelter Look-up'!$J:$J,0)))</f>
        <v>#N/A</v>
      </c>
      <c r="X1192" s="818">
        <f t="shared" si="168"/>
        <v>0</v>
      </c>
      <c r="AB1192" s="819" t="str">
        <f t="shared" si="169"/>
      </c>
    </row>
    <row r="1193" ht="20"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7"/>
      </c>
      <c r="T1193" s="772" t="str">
        <f>IF(B1193="","",IF(ISERROR(MATCH($J1193,SorP!$B$1:$B$6226,0)),"",INDIRECT("'SorP'!$A$"&amp;MATCH($S1193&amp;$J1193,SorP!C:C,0))))</f>
      </c>
      <c r="U1193" s="792"/>
      <c r="V1193" s="817" t="e">
        <f>IF(C1193="",NA(),IF(OR(C1193="Smelter not listed",C1193="Smelter not yet identified"),MATCH($B1193&amp;$D1193,'Smelter Look-up'!$J:$J,0),MATCH($B1193&amp;$C1193,'Smelter Look-up'!$J:$J,0)))</f>
        <v>#N/A</v>
      </c>
      <c r="X1193" s="818">
        <f t="shared" si="168"/>
        <v>0</v>
      </c>
      <c r="AB1193" s="819" t="str">
        <f t="shared" si="169"/>
      </c>
    </row>
    <row r="1194" ht="20"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7"/>
      </c>
      <c r="T1194" s="772" t="str">
        <f>IF(B1194="","",IF(ISERROR(MATCH($J1194,SorP!$B$1:$B$6226,0)),"",INDIRECT("'SorP'!$A$"&amp;MATCH($S1194&amp;$J1194,SorP!C:C,0))))</f>
      </c>
      <c r="U1194" s="792"/>
      <c r="V1194" s="817" t="e">
        <f>IF(C1194="",NA(),IF(OR(C1194="Smelter not listed",C1194="Smelter not yet identified"),MATCH($B1194&amp;$D1194,'Smelter Look-up'!$J:$J,0),MATCH($B1194&amp;$C1194,'Smelter Look-up'!$J:$J,0)))</f>
        <v>#N/A</v>
      </c>
      <c r="X1194" s="818">
        <f t="shared" si="168"/>
        <v>0</v>
      </c>
      <c r="AB1194" s="819" t="str">
        <f t="shared" si="169"/>
      </c>
    </row>
    <row r="1195" ht="20"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7"/>
      </c>
      <c r="T1195" s="772" t="str">
        <f>IF(B1195="","",IF(ISERROR(MATCH($J1195,SorP!$B$1:$B$6226,0)),"",INDIRECT("'SorP'!$A$"&amp;MATCH($S1195&amp;$J1195,SorP!C:C,0))))</f>
      </c>
      <c r="U1195" s="792"/>
      <c r="V1195" s="817" t="e">
        <f>IF(C1195="",NA(),IF(OR(C1195="Smelter not listed",C1195="Smelter not yet identified"),MATCH($B1195&amp;$D1195,'Smelter Look-up'!$J:$J,0),MATCH($B1195&amp;$C1195,'Smelter Look-up'!$J:$J,0)))</f>
        <v>#N/A</v>
      </c>
      <c r="X1195" s="818">
        <f t="shared" si="168"/>
        <v>0</v>
      </c>
      <c r="AB1195" s="819" t="str">
        <f t="shared" si="169"/>
      </c>
    </row>
    <row r="1196" ht="20"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7"/>
      </c>
      <c r="T1196" s="772" t="str">
        <f>IF(B1196="","",IF(ISERROR(MATCH($J1196,SorP!$B$1:$B$6226,0)),"",INDIRECT("'SorP'!$A$"&amp;MATCH($S1196&amp;$J1196,SorP!C:C,0))))</f>
      </c>
      <c r="U1196" s="792"/>
      <c r="V1196" s="817" t="e">
        <f>IF(C1196="",NA(),IF(OR(C1196="Smelter not listed",C1196="Smelter not yet identified"),MATCH($B1196&amp;$D1196,'Smelter Look-up'!$J:$J,0),MATCH($B1196&amp;$C1196,'Smelter Look-up'!$J:$J,0)))</f>
        <v>#N/A</v>
      </c>
      <c r="X1196" s="818">
        <f t="shared" si="168"/>
        <v>0</v>
      </c>
      <c r="AB1196" s="819" t="str">
        <f t="shared" si="169"/>
      </c>
    </row>
    <row r="1197" ht="20"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7"/>
      </c>
      <c r="T1197" s="772" t="str">
        <f>IF(B1197="","",IF(ISERROR(MATCH($J1197,SorP!$B$1:$B$6226,0)),"",INDIRECT("'SorP'!$A$"&amp;MATCH($S1197&amp;$J1197,SorP!C:C,0))))</f>
      </c>
      <c r="U1197" s="792"/>
      <c r="V1197" s="817" t="e">
        <f>IF(C1197="",NA(),IF(OR(C1197="Smelter not listed",C1197="Smelter not yet identified"),MATCH($B1197&amp;$D1197,'Smelter Look-up'!$J:$J,0),MATCH($B1197&amp;$C1197,'Smelter Look-up'!$J:$J,0)))</f>
        <v>#N/A</v>
      </c>
      <c r="X1197" s="818">
        <f t="shared" si="168"/>
        <v>0</v>
      </c>
      <c r="AB1197" s="819" t="str">
        <f t="shared" si="169"/>
      </c>
    </row>
    <row r="1198" ht="20"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7"/>
      </c>
      <c r="T1198" s="772" t="str">
        <f>IF(B1198="","",IF(ISERROR(MATCH($J1198,SorP!$B$1:$B$6226,0)),"",INDIRECT("'SorP'!$A$"&amp;MATCH($S1198&amp;$J1198,SorP!C:C,0))))</f>
      </c>
      <c r="U1198" s="792"/>
      <c r="V1198" s="817" t="e">
        <f>IF(C1198="",NA(),IF(OR(C1198="Smelter not listed",C1198="Smelter not yet identified"),MATCH($B1198&amp;$D1198,'Smelter Look-up'!$J:$J,0),MATCH($B1198&amp;$C1198,'Smelter Look-up'!$J:$J,0)))</f>
        <v>#N/A</v>
      </c>
      <c r="X1198" s="818">
        <f t="shared" si="168"/>
        <v>0</v>
      </c>
      <c r="AB1198" s="819" t="str">
        <f t="shared" si="169"/>
      </c>
    </row>
    <row r="1199" ht="20"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7"/>
      </c>
      <c r="T1199" s="772" t="str">
        <f>IF(B1199="","",IF(ISERROR(MATCH($J1199,SorP!$B$1:$B$6226,0)),"",INDIRECT("'SorP'!$A$"&amp;MATCH($S1199&amp;$J1199,SorP!C:C,0))))</f>
      </c>
      <c r="U1199" s="792"/>
      <c r="V1199" s="817" t="e">
        <f>IF(C1199="",NA(),IF(OR(C1199="Smelter not listed",C1199="Smelter not yet identified"),MATCH($B1199&amp;$D1199,'Smelter Look-up'!$J:$J,0),MATCH($B1199&amp;$C1199,'Smelter Look-up'!$J:$J,0)))</f>
        <v>#N/A</v>
      </c>
      <c r="X1199" s="818">
        <f t="shared" si="168"/>
        <v>0</v>
      </c>
      <c r="AB1199" s="819" t="str">
        <f t="shared" si="169"/>
      </c>
    </row>
    <row r="1200" ht="20"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7"/>
      </c>
      <c r="T1200" s="772" t="str">
        <f>IF(B1200="","",IF(ISERROR(MATCH($J1200,SorP!$B$1:$B$6226,0)),"",INDIRECT("'SorP'!$A$"&amp;MATCH($S1200&amp;$J1200,SorP!C:C,0))))</f>
      </c>
      <c r="U1200" s="792"/>
      <c r="V1200" s="817" t="e">
        <f>IF(C1200="",NA(),IF(OR(C1200="Smelter not listed",C1200="Smelter not yet identified"),MATCH($B1200&amp;$D1200,'Smelter Look-up'!$J:$J,0),MATCH($B1200&amp;$C1200,'Smelter Look-up'!$J:$J,0)))</f>
        <v>#N/A</v>
      </c>
      <c r="X1200" s="818">
        <f t="shared" si="168"/>
        <v>0</v>
      </c>
      <c r="AB1200" s="819" t="str">
        <f t="shared" si="169"/>
      </c>
    </row>
    <row r="1201" ht="20"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7"/>
      </c>
      <c r="T1201" s="772" t="str">
        <f>IF(B1201="","",IF(ISERROR(MATCH($J1201,SorP!$B$1:$B$6226,0)),"",INDIRECT("'SorP'!$A$"&amp;MATCH($S1201&amp;$J1201,SorP!C:C,0))))</f>
      </c>
      <c r="U1201" s="792"/>
      <c r="V1201" s="817" t="e">
        <f>IF(C1201="",NA(),IF(OR(C1201="Smelter not listed",C1201="Smelter not yet identified"),MATCH($B1201&amp;$D1201,'Smelter Look-up'!$J:$J,0),MATCH($B1201&amp;$C1201,'Smelter Look-up'!$J:$J,0)))</f>
        <v>#N/A</v>
      </c>
      <c r="X1201" s="818">
        <f t="shared" si="168"/>
        <v>0</v>
      </c>
      <c r="AB1201" s="819" t="str">
        <f t="shared" si="169"/>
      </c>
    </row>
    <row r="1202" ht="20"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7"/>
      </c>
      <c r="T1202" s="772" t="str">
        <f>IF(B1202="","",IF(ISERROR(MATCH($J1202,SorP!$B$1:$B$6226,0)),"",INDIRECT("'SorP'!$A$"&amp;MATCH($S1202&amp;$J1202,SorP!C:C,0))))</f>
      </c>
      <c r="U1202" s="792"/>
      <c r="V1202" s="817" t="e">
        <f>IF(C1202="",NA(),IF(OR(C1202="Smelter not listed",C1202="Smelter not yet identified"),MATCH($B1202&amp;$D1202,'Smelter Look-up'!$J:$J,0),MATCH($B1202&amp;$C1202,'Smelter Look-up'!$J:$J,0)))</f>
        <v>#N/A</v>
      </c>
      <c r="X1202" s="818">
        <f t="shared" si="168"/>
        <v>0</v>
      </c>
      <c r="AB1202" s="819" t="str">
        <f t="shared" si="169"/>
      </c>
    </row>
    <row r="1203" ht="20"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7"/>
      </c>
      <c r="T1203" s="772" t="str">
        <f>IF(B1203="","",IF(ISERROR(MATCH($J1203,SorP!$B$1:$B$6226,0)),"",INDIRECT("'SorP'!$A$"&amp;MATCH($S1203&amp;$J1203,SorP!C:C,0))))</f>
      </c>
      <c r="U1203" s="792"/>
      <c r="V1203" s="817" t="e">
        <f>IF(C1203="",NA(),IF(OR(C1203="Smelter not listed",C1203="Smelter not yet identified"),MATCH($B1203&amp;$D1203,'Smelter Look-up'!$J:$J,0),MATCH($B1203&amp;$C1203,'Smelter Look-up'!$J:$J,0)))</f>
        <v>#N/A</v>
      </c>
      <c r="X1203" s="818">
        <f t="shared" si="168"/>
        <v>0</v>
      </c>
      <c r="AB1203" s="819" t="str">
        <f t="shared" si="169"/>
      </c>
    </row>
    <row r="1204" ht="20"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7"/>
      </c>
      <c r="T1204" s="772" t="str">
        <f>IF(B1204="","",IF(ISERROR(MATCH($J1204,SorP!$B$1:$B$6226,0)),"",INDIRECT("'SorP'!$A$"&amp;MATCH($S1204&amp;$J1204,SorP!C:C,0))))</f>
      </c>
      <c r="U1204" s="792"/>
      <c r="V1204" s="817" t="e">
        <f>IF(C1204="",NA(),IF(OR(C1204="Smelter not listed",C1204="Smelter not yet identified"),MATCH($B1204&amp;$D1204,'Smelter Look-up'!$J:$J,0),MATCH($B1204&amp;$C1204,'Smelter Look-up'!$J:$J,0)))</f>
        <v>#N/A</v>
      </c>
      <c r="X1204" s="818">
        <f t="shared" si="168"/>
        <v>0</v>
      </c>
      <c r="AB1204" s="819" t="str">
        <f t="shared" si="169"/>
      </c>
    </row>
    <row r="1205" ht="20"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7"/>
      </c>
      <c r="T1205" s="772" t="str">
        <f>IF(B1205="","",IF(ISERROR(MATCH($J1205,SorP!$B$1:$B$6226,0)),"",INDIRECT("'SorP'!$A$"&amp;MATCH($S1205&amp;$J1205,SorP!C:C,0))))</f>
      </c>
      <c r="U1205" s="792"/>
      <c r="V1205" s="817" t="e">
        <f>IF(C1205="",NA(),IF(OR(C1205="Smelter not listed",C1205="Smelter not yet identified"),MATCH($B1205&amp;$D1205,'Smelter Look-up'!$J:$J,0),MATCH($B1205&amp;$C1205,'Smelter Look-up'!$J:$J,0)))</f>
        <v>#N/A</v>
      </c>
      <c r="X1205" s="818">
        <f t="shared" si="168"/>
        <v>0</v>
      </c>
      <c r="AB1205" s="819" t="str">
        <f t="shared" si="169"/>
      </c>
    </row>
    <row r="1206" ht="20"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7"/>
      </c>
      <c r="T1206" s="772" t="str">
        <f>IF(B1206="","",IF(ISERROR(MATCH($J1206,SorP!$B$1:$B$6226,0)),"",INDIRECT("'SorP'!$A$"&amp;MATCH($S1206&amp;$J1206,SorP!C:C,0))))</f>
      </c>
      <c r="U1206" s="792"/>
      <c r="V1206" s="817" t="e">
        <f>IF(C1206="",NA(),IF(OR(C1206="Smelter not listed",C1206="Smelter not yet identified"),MATCH($B1206&amp;$D1206,'Smelter Look-up'!$J:$J,0),MATCH($B1206&amp;$C1206,'Smelter Look-up'!$J:$J,0)))</f>
        <v>#N/A</v>
      </c>
      <c r="X1206" s="818">
        <f t="shared" si="168"/>
        <v>0</v>
      </c>
      <c r="AB1206" s="819" t="str">
        <f t="shared" si="169"/>
      </c>
    </row>
    <row r="1207" ht="20"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7"/>
      </c>
      <c r="T1207" s="772" t="str">
        <f>IF(B1207="","",IF(ISERROR(MATCH($J1207,SorP!$B$1:$B$6226,0)),"",INDIRECT("'SorP'!$A$"&amp;MATCH($S1207&amp;$J1207,SorP!C:C,0))))</f>
      </c>
      <c r="U1207" s="792"/>
      <c r="V1207" s="817" t="e">
        <f>IF(C1207="",NA(),IF(OR(C1207="Smelter not listed",C1207="Smelter not yet identified"),MATCH($B1207&amp;$D1207,'Smelter Look-up'!$J:$J,0),MATCH($B1207&amp;$C1207,'Smelter Look-up'!$J:$J,0)))</f>
        <v>#N/A</v>
      </c>
      <c r="X1207" s="818">
        <f t="shared" si="168"/>
        <v>0</v>
      </c>
      <c r="AB1207" s="819" t="str">
        <f t="shared" si="169"/>
      </c>
    </row>
    <row r="1208" ht="20"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7"/>
      </c>
      <c r="T1208" s="772" t="str">
        <f>IF(B1208="","",IF(ISERROR(MATCH($J1208,SorP!$B$1:$B$6226,0)),"",INDIRECT("'SorP'!$A$"&amp;MATCH($S1208&amp;$J1208,SorP!C:C,0))))</f>
      </c>
      <c r="U1208" s="792"/>
      <c r="V1208" s="817" t="e">
        <f>IF(C1208="",NA(),IF(OR(C1208="Smelter not listed",C1208="Smelter not yet identified"),MATCH($B1208&amp;$D1208,'Smelter Look-up'!$J:$J,0),MATCH($B1208&amp;$C1208,'Smelter Look-up'!$J:$J,0)))</f>
        <v>#N/A</v>
      </c>
      <c r="X1208" s="818">
        <f t="shared" si="168"/>
        <v>0</v>
      </c>
      <c r="AB1208" s="819" t="str">
        <f t="shared" si="169"/>
      </c>
    </row>
    <row r="1209" ht="20"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7"/>
      </c>
      <c r="T1209" s="772" t="str">
        <f>IF(B1209="","",IF(ISERROR(MATCH($J1209,SorP!$B$1:$B$6226,0)),"",INDIRECT("'SorP'!$A$"&amp;MATCH($S1209&amp;$J1209,SorP!C:C,0))))</f>
      </c>
      <c r="U1209" s="792"/>
      <c r="V1209" s="817" t="e">
        <f>IF(C1209="",NA(),IF(OR(C1209="Smelter not listed",C1209="Smelter not yet identified"),MATCH($B1209&amp;$D1209,'Smelter Look-up'!$J:$J,0),MATCH($B1209&amp;$C1209,'Smelter Look-up'!$J:$J,0)))</f>
        <v>#N/A</v>
      </c>
      <c r="X1209" s="818">
        <f t="shared" si="168"/>
        <v>0</v>
      </c>
      <c r="AB1209" s="819" t="str">
        <f t="shared" si="169"/>
      </c>
    </row>
    <row r="1210" ht="20"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7"/>
      </c>
      <c r="T1210" s="772" t="str">
        <f>IF(B1210="","",IF(ISERROR(MATCH($J1210,SorP!$B$1:$B$6226,0)),"",INDIRECT("'SorP'!$A$"&amp;MATCH($S1210&amp;$J1210,SorP!C:C,0))))</f>
      </c>
      <c r="U1210" s="792"/>
      <c r="V1210" s="817" t="e">
        <f>IF(C1210="",NA(),IF(OR(C1210="Smelter not listed",C1210="Smelter not yet identified"),MATCH($B1210&amp;$D1210,'Smelter Look-up'!$J:$J,0),MATCH($B1210&amp;$C1210,'Smelter Look-up'!$J:$J,0)))</f>
        <v>#N/A</v>
      </c>
      <c r="X1210" s="818">
        <f t="shared" si="168"/>
        <v>0</v>
      </c>
      <c r="AB1210" s="819" t="str">
        <f t="shared" si="169"/>
      </c>
    </row>
    <row r="1211" ht="20"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IF(B1211="","",IF(ISERROR(MATCH($J1211,SorP!$B$1:$B$6226,0)),"",INDIRECT("'SorP'!$A$"&amp;MATCH($S1211&amp;$J1211,SorP!C:C,0))))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3">IF(B1212="","",IF(ISERROR(MATCH($E1212,CL,0)),"Unknown",INDIRECT("'C'!$A$"&amp;MATCH($E1212,CL,0)+1)))</f>
      </c>
      <c r="T1212" s="772" t="str">
        <f>IF(B1212="","",IF(ISERROR(MATCH($J1212,SorP!$B$1:$B$6226,0)),"",INDIRECT("'SorP'!$A$"&amp;MATCH($S1212&amp;$J1212,SorP!C:C,0))))</f>
      </c>
      <c r="U1212" s="792"/>
      <c r="V1212" s="817" t="e">
        <f>IF(C1212="",NA(),IF(OR(C1212="Smelter not listed",C1212="Smelter not yet identified"),MATCH($B1212&amp;$D1212,'Smelter Look-up'!$J:$J,0),MATCH($B1212&amp;$C1212,'Smelter Look-up'!$J:$J,0)))</f>
        <v>#N/A</v>
      </c>
      <c r="X1212" s="818">
        <f ref="X1212:X1243" t="shared" si="174">IF(AND(C1212="Smelter not listed",OR(LEN(D1212)=0,LEN(E1212)=0)),1,0)</f>
        <v>0</v>
      </c>
      <c r="AB1212" s="819" t="str">
        <f ref="AB1212:AB1243" t="shared" si="175">B1212&amp;C1212</f>
      </c>
    </row>
    <row r="1213" ht="20"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3"/>
      </c>
      <c r="T1213" s="772" t="str">
        <f>IF(B1213="","",IF(ISERROR(MATCH($J1213,SorP!$B$1:$B$6226,0)),"",INDIRECT("'SorP'!$A$"&amp;MATCH($S1213&amp;$J1213,SorP!C:C,0))))</f>
      </c>
      <c r="U1213" s="792"/>
      <c r="V1213" s="817" t="e">
        <f>IF(C1213="",NA(),IF(OR(C1213="Smelter not listed",C1213="Smelter not yet identified"),MATCH($B1213&amp;$D1213,'Smelter Look-up'!$J:$J,0),MATCH($B1213&amp;$C1213,'Smelter Look-up'!$J:$J,0)))</f>
        <v>#N/A</v>
      </c>
      <c r="X1213" s="818">
        <f t="shared" si="174"/>
        <v>0</v>
      </c>
      <c r="AB1213" s="819" t="str">
        <f t="shared" si="175"/>
      </c>
    </row>
    <row r="1214" ht="20"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3"/>
      </c>
      <c r="T1214" s="772" t="str">
        <f>IF(B1214="","",IF(ISERROR(MATCH($J1214,SorP!$B$1:$B$6226,0)),"",INDIRECT("'SorP'!$A$"&amp;MATCH($S1214&amp;$J1214,SorP!C:C,0))))</f>
      </c>
      <c r="U1214" s="792"/>
      <c r="V1214" s="817" t="e">
        <f>IF(C1214="",NA(),IF(OR(C1214="Smelter not listed",C1214="Smelter not yet identified"),MATCH($B1214&amp;$D1214,'Smelter Look-up'!$J:$J,0),MATCH($B1214&amp;$C1214,'Smelter Look-up'!$J:$J,0)))</f>
        <v>#N/A</v>
      </c>
      <c r="X1214" s="818">
        <f t="shared" si="174"/>
        <v>0</v>
      </c>
      <c r="AB1214" s="819" t="str">
        <f t="shared" si="175"/>
      </c>
    </row>
    <row r="1215" ht="20"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3"/>
      </c>
      <c r="T1215" s="772" t="str">
        <f>IF(B1215="","",IF(ISERROR(MATCH($J1215,SorP!$B$1:$B$6226,0)),"",INDIRECT("'SorP'!$A$"&amp;MATCH($S1215&amp;$J1215,SorP!C:C,0))))</f>
      </c>
      <c r="U1215" s="792"/>
      <c r="V1215" s="817" t="e">
        <f>IF(C1215="",NA(),IF(OR(C1215="Smelter not listed",C1215="Smelter not yet identified"),MATCH($B1215&amp;$D1215,'Smelter Look-up'!$J:$J,0),MATCH($B1215&amp;$C1215,'Smelter Look-up'!$J:$J,0)))</f>
        <v>#N/A</v>
      </c>
      <c r="X1215" s="818">
        <f t="shared" si="174"/>
        <v>0</v>
      </c>
      <c r="AB1215" s="819" t="str">
        <f t="shared" si="175"/>
      </c>
    </row>
    <row r="1216" ht="20"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3"/>
      </c>
      <c r="T1216" s="772" t="str">
        <f>IF(B1216="","",IF(ISERROR(MATCH($J1216,SorP!$B$1:$B$6226,0)),"",INDIRECT("'SorP'!$A$"&amp;MATCH($S1216&amp;$J1216,SorP!C:C,0))))</f>
      </c>
      <c r="U1216" s="792"/>
      <c r="V1216" s="817" t="e">
        <f>IF(C1216="",NA(),IF(OR(C1216="Smelter not listed",C1216="Smelter not yet identified"),MATCH($B1216&amp;$D1216,'Smelter Look-up'!$J:$J,0),MATCH($B1216&amp;$C1216,'Smelter Look-up'!$J:$J,0)))</f>
        <v>#N/A</v>
      </c>
      <c r="X1216" s="818">
        <f t="shared" si="174"/>
        <v>0</v>
      </c>
      <c r="AB1216" s="819" t="str">
        <f t="shared" si="175"/>
      </c>
    </row>
    <row r="1217" ht="20"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3"/>
      </c>
      <c r="T1217" s="772" t="str">
        <f>IF(B1217="","",IF(ISERROR(MATCH($J1217,SorP!$B$1:$B$6226,0)),"",INDIRECT("'SorP'!$A$"&amp;MATCH($S1217&amp;$J1217,SorP!C:C,0))))</f>
      </c>
      <c r="U1217" s="792"/>
      <c r="V1217" s="817" t="e">
        <f>IF(C1217="",NA(),IF(OR(C1217="Smelter not listed",C1217="Smelter not yet identified"),MATCH($B1217&amp;$D1217,'Smelter Look-up'!$J:$J,0),MATCH($B1217&amp;$C1217,'Smelter Look-up'!$J:$J,0)))</f>
        <v>#N/A</v>
      </c>
      <c r="X1217" s="818">
        <f t="shared" si="174"/>
        <v>0</v>
      </c>
      <c r="AB1217" s="819" t="str">
        <f t="shared" si="175"/>
      </c>
    </row>
    <row r="1218" ht="20"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3"/>
      </c>
      <c r="T1218" s="772" t="str">
        <f>IF(B1218="","",IF(ISERROR(MATCH($J1218,SorP!$B$1:$B$6226,0)),"",INDIRECT("'SorP'!$A$"&amp;MATCH($S1218&amp;$J1218,SorP!C:C,0))))</f>
      </c>
      <c r="U1218" s="792"/>
      <c r="V1218" s="817" t="e">
        <f>IF(C1218="",NA(),IF(OR(C1218="Smelter not listed",C1218="Smelter not yet identified"),MATCH($B1218&amp;$D1218,'Smelter Look-up'!$J:$J,0),MATCH($B1218&amp;$C1218,'Smelter Look-up'!$J:$J,0)))</f>
        <v>#N/A</v>
      </c>
      <c r="X1218" s="818">
        <f t="shared" si="174"/>
        <v>0</v>
      </c>
      <c r="AB1218" s="819" t="str">
        <f t="shared" si="175"/>
      </c>
    </row>
    <row r="1219" ht="20"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3"/>
      </c>
      <c r="T1219" s="772" t="str">
        <f>IF(B1219="","",IF(ISERROR(MATCH($J1219,SorP!$B$1:$B$6226,0)),"",INDIRECT("'SorP'!$A$"&amp;MATCH($S1219&amp;$J1219,SorP!C:C,0))))</f>
      </c>
      <c r="U1219" s="792"/>
      <c r="V1219" s="817" t="e">
        <f>IF(C1219="",NA(),IF(OR(C1219="Smelter not listed",C1219="Smelter not yet identified"),MATCH($B1219&amp;$D1219,'Smelter Look-up'!$J:$J,0),MATCH($B1219&amp;$C1219,'Smelter Look-up'!$J:$J,0)))</f>
        <v>#N/A</v>
      </c>
      <c r="X1219" s="818">
        <f t="shared" si="174"/>
        <v>0</v>
      </c>
      <c r="AB1219" s="819" t="str">
        <f t="shared" si="175"/>
      </c>
    </row>
    <row r="1220" ht="20"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3"/>
      </c>
      <c r="T1220" s="772" t="str">
        <f>IF(B1220="","",IF(ISERROR(MATCH($J1220,SorP!$B$1:$B$6226,0)),"",INDIRECT("'SorP'!$A$"&amp;MATCH($S1220&amp;$J1220,SorP!C:C,0))))</f>
      </c>
      <c r="U1220" s="792"/>
      <c r="V1220" s="817" t="e">
        <f>IF(C1220="",NA(),IF(OR(C1220="Smelter not listed",C1220="Smelter not yet identified"),MATCH($B1220&amp;$D1220,'Smelter Look-up'!$J:$J,0),MATCH($B1220&amp;$C1220,'Smelter Look-up'!$J:$J,0)))</f>
        <v>#N/A</v>
      </c>
      <c r="X1220" s="818">
        <f t="shared" si="174"/>
        <v>0</v>
      </c>
      <c r="AB1220" s="819" t="str">
        <f t="shared" si="175"/>
      </c>
    </row>
    <row r="1221" ht="20"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3"/>
      </c>
      <c r="T1221" s="772" t="str">
        <f>IF(B1221="","",IF(ISERROR(MATCH($J1221,SorP!$B$1:$B$6226,0)),"",INDIRECT("'SorP'!$A$"&amp;MATCH($S1221&amp;$J1221,SorP!C:C,0))))</f>
      </c>
      <c r="U1221" s="792"/>
      <c r="V1221" s="817" t="e">
        <f>IF(C1221="",NA(),IF(OR(C1221="Smelter not listed",C1221="Smelter not yet identified"),MATCH($B1221&amp;$D1221,'Smelter Look-up'!$J:$J,0),MATCH($B1221&amp;$C1221,'Smelter Look-up'!$J:$J,0)))</f>
        <v>#N/A</v>
      </c>
      <c r="X1221" s="818">
        <f t="shared" si="174"/>
        <v>0</v>
      </c>
      <c r="AB1221" s="819" t="str">
        <f t="shared" si="175"/>
      </c>
    </row>
    <row r="1222" ht="20"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3"/>
      </c>
      <c r="T1222" s="772" t="str">
        <f>IF(B1222="","",IF(ISERROR(MATCH($J1222,SorP!$B$1:$B$6226,0)),"",INDIRECT("'SorP'!$A$"&amp;MATCH($S1222&amp;$J1222,SorP!C:C,0))))</f>
      </c>
      <c r="U1222" s="792"/>
      <c r="V1222" s="817" t="e">
        <f>IF(C1222="",NA(),IF(OR(C1222="Smelter not listed",C1222="Smelter not yet identified"),MATCH($B1222&amp;$D1222,'Smelter Look-up'!$J:$J,0),MATCH($B1222&amp;$C1222,'Smelter Look-up'!$J:$J,0)))</f>
        <v>#N/A</v>
      </c>
      <c r="X1222" s="818">
        <f t="shared" si="174"/>
        <v>0</v>
      </c>
      <c r="AB1222" s="819" t="str">
        <f t="shared" si="175"/>
      </c>
    </row>
    <row r="1223" ht="20"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3"/>
      </c>
      <c r="T1223" s="772" t="str">
        <f>IF(B1223="","",IF(ISERROR(MATCH($J1223,SorP!$B$1:$B$6226,0)),"",INDIRECT("'SorP'!$A$"&amp;MATCH($S1223&amp;$J1223,SorP!C:C,0))))</f>
      </c>
      <c r="U1223" s="792"/>
      <c r="V1223" s="817" t="e">
        <f>IF(C1223="",NA(),IF(OR(C1223="Smelter not listed",C1223="Smelter not yet identified"),MATCH($B1223&amp;$D1223,'Smelter Look-up'!$J:$J,0),MATCH($B1223&amp;$C1223,'Smelter Look-up'!$J:$J,0)))</f>
        <v>#N/A</v>
      </c>
      <c r="X1223" s="818">
        <f t="shared" si="174"/>
        <v>0</v>
      </c>
      <c r="AB1223" s="819" t="str">
        <f t="shared" si="175"/>
      </c>
    </row>
    <row r="1224" ht="20"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3"/>
      </c>
      <c r="T1224" s="772" t="str">
        <f>IF(B1224="","",IF(ISERROR(MATCH($J1224,SorP!$B$1:$B$6226,0)),"",INDIRECT("'SorP'!$A$"&amp;MATCH($S1224&amp;$J1224,SorP!C:C,0))))</f>
      </c>
      <c r="U1224" s="792"/>
      <c r="V1224" s="817" t="e">
        <f>IF(C1224="",NA(),IF(OR(C1224="Smelter not listed",C1224="Smelter not yet identified"),MATCH($B1224&amp;$D1224,'Smelter Look-up'!$J:$J,0),MATCH($B1224&amp;$C1224,'Smelter Look-up'!$J:$J,0)))</f>
        <v>#N/A</v>
      </c>
      <c r="X1224" s="818">
        <f t="shared" si="174"/>
        <v>0</v>
      </c>
      <c r="AB1224" s="819" t="str">
        <f t="shared" si="175"/>
      </c>
    </row>
    <row r="1225" ht="20"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3"/>
      </c>
      <c r="T1225" s="772" t="str">
        <f>IF(B1225="","",IF(ISERROR(MATCH($J1225,SorP!$B$1:$B$6226,0)),"",INDIRECT("'SorP'!$A$"&amp;MATCH($S1225&amp;$J1225,SorP!C:C,0))))</f>
      </c>
      <c r="U1225" s="792"/>
      <c r="V1225" s="817" t="e">
        <f>IF(C1225="",NA(),IF(OR(C1225="Smelter not listed",C1225="Smelter not yet identified"),MATCH($B1225&amp;$D1225,'Smelter Look-up'!$J:$J,0),MATCH($B1225&amp;$C1225,'Smelter Look-up'!$J:$J,0)))</f>
        <v>#N/A</v>
      </c>
      <c r="X1225" s="818">
        <f t="shared" si="174"/>
        <v>0</v>
      </c>
      <c r="AB1225" s="819" t="str">
        <f t="shared" si="175"/>
      </c>
    </row>
    <row r="1226" ht="20"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3"/>
      </c>
      <c r="T1226" s="772" t="str">
        <f>IF(B1226="","",IF(ISERROR(MATCH($J1226,SorP!$B$1:$B$6226,0)),"",INDIRECT("'SorP'!$A$"&amp;MATCH($S1226&amp;$J1226,SorP!C:C,0))))</f>
      </c>
      <c r="U1226" s="792"/>
      <c r="V1226" s="817" t="e">
        <f>IF(C1226="",NA(),IF(OR(C1226="Smelter not listed",C1226="Smelter not yet identified"),MATCH($B1226&amp;$D1226,'Smelter Look-up'!$J:$J,0),MATCH($B1226&amp;$C1226,'Smelter Look-up'!$J:$J,0)))</f>
        <v>#N/A</v>
      </c>
      <c r="X1226" s="818">
        <f t="shared" si="174"/>
        <v>0</v>
      </c>
      <c r="AB1226" s="819" t="str">
        <f t="shared" si="175"/>
      </c>
    </row>
    <row r="1227" ht="20"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3"/>
      </c>
      <c r="T1227" s="772" t="str">
        <f>IF(B1227="","",IF(ISERROR(MATCH($J1227,SorP!$B$1:$B$6226,0)),"",INDIRECT("'SorP'!$A$"&amp;MATCH($S1227&amp;$J1227,SorP!C:C,0))))</f>
      </c>
      <c r="U1227" s="792"/>
      <c r="V1227" s="817" t="e">
        <f>IF(C1227="",NA(),IF(OR(C1227="Smelter not listed",C1227="Smelter not yet identified"),MATCH($B1227&amp;$D1227,'Smelter Look-up'!$J:$J,0),MATCH($B1227&amp;$C1227,'Smelter Look-up'!$J:$J,0)))</f>
        <v>#N/A</v>
      </c>
      <c r="X1227" s="818">
        <f t="shared" si="174"/>
        <v>0</v>
      </c>
      <c r="AB1227" s="819" t="str">
        <f t="shared" si="175"/>
      </c>
    </row>
    <row r="1228" ht="20"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3"/>
      </c>
      <c r="T1228" s="772" t="str">
        <f>IF(B1228="","",IF(ISERROR(MATCH($J1228,SorP!$B$1:$B$6226,0)),"",INDIRECT("'SorP'!$A$"&amp;MATCH($S1228&amp;$J1228,SorP!C:C,0))))</f>
      </c>
      <c r="U1228" s="792"/>
      <c r="V1228" s="817" t="e">
        <f>IF(C1228="",NA(),IF(OR(C1228="Smelter not listed",C1228="Smelter not yet identified"),MATCH($B1228&amp;$D1228,'Smelter Look-up'!$J:$J,0),MATCH($B1228&amp;$C1228,'Smelter Look-up'!$J:$J,0)))</f>
        <v>#N/A</v>
      </c>
      <c r="X1228" s="818">
        <f t="shared" si="174"/>
        <v>0</v>
      </c>
      <c r="AB1228" s="819" t="str">
        <f t="shared" si="175"/>
      </c>
    </row>
    <row r="1229" ht="20"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3"/>
      </c>
      <c r="T1229" s="772" t="str">
        <f>IF(B1229="","",IF(ISERROR(MATCH($J1229,SorP!$B$1:$B$6226,0)),"",INDIRECT("'SorP'!$A$"&amp;MATCH($S1229&amp;$J1229,SorP!C:C,0))))</f>
      </c>
      <c r="U1229" s="792"/>
      <c r="V1229" s="817" t="e">
        <f>IF(C1229="",NA(),IF(OR(C1229="Smelter not listed",C1229="Smelter not yet identified"),MATCH($B1229&amp;$D1229,'Smelter Look-up'!$J:$J,0),MATCH($B1229&amp;$C1229,'Smelter Look-up'!$J:$J,0)))</f>
        <v>#N/A</v>
      </c>
      <c r="X1229" s="818">
        <f t="shared" si="174"/>
        <v>0</v>
      </c>
      <c r="AB1229" s="819" t="str">
        <f t="shared" si="175"/>
      </c>
    </row>
    <row r="1230" ht="20"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3"/>
      </c>
      <c r="T1230" s="772" t="str">
        <f>IF(B1230="","",IF(ISERROR(MATCH($J1230,SorP!$B$1:$B$6226,0)),"",INDIRECT("'SorP'!$A$"&amp;MATCH($S1230&amp;$J1230,SorP!C:C,0))))</f>
      </c>
      <c r="U1230" s="792"/>
      <c r="V1230" s="817" t="e">
        <f>IF(C1230="",NA(),IF(OR(C1230="Smelter not listed",C1230="Smelter not yet identified"),MATCH($B1230&amp;$D1230,'Smelter Look-up'!$J:$J,0),MATCH($B1230&amp;$C1230,'Smelter Look-up'!$J:$J,0)))</f>
        <v>#N/A</v>
      </c>
      <c r="X1230" s="818">
        <f t="shared" si="174"/>
        <v>0</v>
      </c>
      <c r="AB1230" s="819" t="str">
        <f t="shared" si="175"/>
      </c>
    </row>
    <row r="1231" ht="20"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3"/>
      </c>
      <c r="T1231" s="772" t="str">
        <f>IF(B1231="","",IF(ISERROR(MATCH($J1231,SorP!$B$1:$B$6226,0)),"",INDIRECT("'SorP'!$A$"&amp;MATCH($S1231&amp;$J1231,SorP!C:C,0))))</f>
      </c>
      <c r="U1231" s="792"/>
      <c r="V1231" s="817" t="e">
        <f>IF(C1231="",NA(),IF(OR(C1231="Smelter not listed",C1231="Smelter not yet identified"),MATCH($B1231&amp;$D1231,'Smelter Look-up'!$J:$J,0),MATCH($B1231&amp;$C1231,'Smelter Look-up'!$J:$J,0)))</f>
        <v>#N/A</v>
      </c>
      <c r="X1231" s="818">
        <f t="shared" si="174"/>
        <v>0</v>
      </c>
      <c r="AB1231" s="819" t="str">
        <f t="shared" si="175"/>
      </c>
    </row>
    <row r="1232" ht="20"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3"/>
      </c>
      <c r="T1232" s="772" t="str">
        <f>IF(B1232="","",IF(ISERROR(MATCH($J1232,SorP!$B$1:$B$6226,0)),"",INDIRECT("'SorP'!$A$"&amp;MATCH($S1232&amp;$J1232,SorP!C:C,0))))</f>
      </c>
      <c r="U1232" s="792"/>
      <c r="V1232" s="817" t="e">
        <f>IF(C1232="",NA(),IF(OR(C1232="Smelter not listed",C1232="Smelter not yet identified"),MATCH($B1232&amp;$D1232,'Smelter Look-up'!$J:$J,0),MATCH($B1232&amp;$C1232,'Smelter Look-up'!$J:$J,0)))</f>
        <v>#N/A</v>
      </c>
      <c r="X1232" s="818">
        <f t="shared" si="174"/>
        <v>0</v>
      </c>
      <c r="AB1232" s="819" t="str">
        <f t="shared" si="175"/>
      </c>
    </row>
    <row r="1233" ht="20"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3"/>
      </c>
      <c r="T1233" s="772" t="str">
        <f>IF(B1233="","",IF(ISERROR(MATCH($J1233,SorP!$B$1:$B$6226,0)),"",INDIRECT("'SorP'!$A$"&amp;MATCH($S1233&amp;$J1233,SorP!C:C,0))))</f>
      </c>
      <c r="U1233" s="792"/>
      <c r="V1233" s="817" t="e">
        <f>IF(C1233="",NA(),IF(OR(C1233="Smelter not listed",C1233="Smelter not yet identified"),MATCH($B1233&amp;$D1233,'Smelter Look-up'!$J:$J,0),MATCH($B1233&amp;$C1233,'Smelter Look-up'!$J:$J,0)))</f>
        <v>#N/A</v>
      </c>
      <c r="X1233" s="818">
        <f t="shared" si="174"/>
        <v>0</v>
      </c>
      <c r="AB1233" s="819" t="str">
        <f t="shared" si="175"/>
      </c>
    </row>
    <row r="1234" ht="20"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3"/>
      </c>
      <c r="T1234" s="772" t="str">
        <f>IF(B1234="","",IF(ISERROR(MATCH($J1234,SorP!$B$1:$B$6226,0)),"",INDIRECT("'SorP'!$A$"&amp;MATCH($S1234&amp;$J1234,SorP!C:C,0))))</f>
      </c>
      <c r="U1234" s="792"/>
      <c r="V1234" s="817" t="e">
        <f>IF(C1234="",NA(),IF(OR(C1234="Smelter not listed",C1234="Smelter not yet identified"),MATCH($B1234&amp;$D1234,'Smelter Look-up'!$J:$J,0),MATCH($B1234&amp;$C1234,'Smelter Look-up'!$J:$J,0)))</f>
        <v>#N/A</v>
      </c>
      <c r="X1234" s="818">
        <f t="shared" si="174"/>
        <v>0</v>
      </c>
      <c r="AB1234" s="819" t="str">
        <f t="shared" si="175"/>
      </c>
    </row>
    <row r="1235" ht="20"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3"/>
      </c>
      <c r="T1235" s="772" t="str">
        <f>IF(B1235="","",IF(ISERROR(MATCH($J1235,SorP!$B$1:$B$6226,0)),"",INDIRECT("'SorP'!$A$"&amp;MATCH($S1235&amp;$J1235,SorP!C:C,0))))</f>
      </c>
      <c r="U1235" s="792"/>
      <c r="V1235" s="817" t="e">
        <f>IF(C1235="",NA(),IF(OR(C1235="Smelter not listed",C1235="Smelter not yet identified"),MATCH($B1235&amp;$D1235,'Smelter Look-up'!$J:$J,0),MATCH($B1235&amp;$C1235,'Smelter Look-up'!$J:$J,0)))</f>
        <v>#N/A</v>
      </c>
      <c r="X1235" s="818">
        <f t="shared" si="174"/>
        <v>0</v>
      </c>
      <c r="AB1235" s="819" t="str">
        <f t="shared" si="175"/>
      </c>
    </row>
    <row r="1236" ht="20"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3"/>
      </c>
      <c r="T1236" s="772" t="str">
        <f>IF(B1236="","",IF(ISERROR(MATCH($J1236,SorP!$B$1:$B$6226,0)),"",INDIRECT("'SorP'!$A$"&amp;MATCH($S1236&amp;$J1236,SorP!C:C,0))))</f>
      </c>
      <c r="U1236" s="792"/>
      <c r="V1236" s="817" t="e">
        <f>IF(C1236="",NA(),IF(OR(C1236="Smelter not listed",C1236="Smelter not yet identified"),MATCH($B1236&amp;$D1236,'Smelter Look-up'!$J:$J,0),MATCH($B1236&amp;$C1236,'Smelter Look-up'!$J:$J,0)))</f>
        <v>#N/A</v>
      </c>
      <c r="X1236" s="818">
        <f t="shared" si="174"/>
        <v>0</v>
      </c>
      <c r="AB1236" s="819" t="str">
        <f t="shared" si="175"/>
      </c>
    </row>
    <row r="1237" ht="20"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3"/>
      </c>
      <c r="T1237" s="772" t="str">
        <f>IF(B1237="","",IF(ISERROR(MATCH($J1237,SorP!$B$1:$B$6226,0)),"",INDIRECT("'SorP'!$A$"&amp;MATCH($S1237&amp;$J1237,SorP!C:C,0))))</f>
      </c>
      <c r="U1237" s="792"/>
      <c r="V1237" s="817" t="e">
        <f>IF(C1237="",NA(),IF(OR(C1237="Smelter not listed",C1237="Smelter not yet identified"),MATCH($B1237&amp;$D1237,'Smelter Look-up'!$J:$J,0),MATCH($B1237&amp;$C1237,'Smelter Look-up'!$J:$J,0)))</f>
        <v>#N/A</v>
      </c>
      <c r="X1237" s="818">
        <f t="shared" si="174"/>
        <v>0</v>
      </c>
      <c r="AB1237" s="819" t="str">
        <f t="shared" si="175"/>
      </c>
    </row>
    <row r="1238" ht="20"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3"/>
      </c>
      <c r="T1238" s="772" t="str">
        <f>IF(B1238="","",IF(ISERROR(MATCH($J1238,SorP!$B$1:$B$6226,0)),"",INDIRECT("'SorP'!$A$"&amp;MATCH($S1238&amp;$J1238,SorP!C:C,0))))</f>
      </c>
      <c r="U1238" s="792"/>
      <c r="V1238" s="817" t="e">
        <f>IF(C1238="",NA(),IF(OR(C1238="Smelter not listed",C1238="Smelter not yet identified"),MATCH($B1238&amp;$D1238,'Smelter Look-up'!$J:$J,0),MATCH($B1238&amp;$C1238,'Smelter Look-up'!$J:$J,0)))</f>
        <v>#N/A</v>
      </c>
      <c r="X1238" s="818">
        <f t="shared" si="174"/>
        <v>0</v>
      </c>
      <c r="AB1238" s="819" t="str">
        <f t="shared" si="175"/>
      </c>
    </row>
    <row r="1239" ht="20"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3"/>
      </c>
      <c r="T1239" s="772" t="str">
        <f>IF(B1239="","",IF(ISERROR(MATCH($J1239,SorP!$B$1:$B$6226,0)),"",INDIRECT("'SorP'!$A$"&amp;MATCH($S1239&amp;$J1239,SorP!C:C,0))))</f>
      </c>
      <c r="U1239" s="792"/>
      <c r="V1239" s="817" t="e">
        <f>IF(C1239="",NA(),IF(OR(C1239="Smelter not listed",C1239="Smelter not yet identified"),MATCH($B1239&amp;$D1239,'Smelter Look-up'!$J:$J,0),MATCH($B1239&amp;$C1239,'Smelter Look-up'!$J:$J,0)))</f>
        <v>#N/A</v>
      </c>
      <c r="X1239" s="818">
        <f t="shared" si="174"/>
        <v>0</v>
      </c>
      <c r="AB1239" s="819" t="str">
        <f t="shared" si="175"/>
      </c>
    </row>
    <row r="1240" ht="20"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3"/>
      </c>
      <c r="T1240" s="772" t="str">
        <f>IF(B1240="","",IF(ISERROR(MATCH($J1240,SorP!$B$1:$B$6226,0)),"",INDIRECT("'SorP'!$A$"&amp;MATCH($S1240&amp;$J1240,SorP!C:C,0))))</f>
      </c>
      <c r="U1240" s="792"/>
      <c r="V1240" s="817" t="e">
        <f>IF(C1240="",NA(),IF(OR(C1240="Smelter not listed",C1240="Smelter not yet identified"),MATCH($B1240&amp;$D1240,'Smelter Look-up'!$J:$J,0),MATCH($B1240&amp;$C1240,'Smelter Look-up'!$J:$J,0)))</f>
        <v>#N/A</v>
      </c>
      <c r="X1240" s="818">
        <f t="shared" si="174"/>
        <v>0</v>
      </c>
      <c r="AB1240" s="819" t="str">
        <f t="shared" si="175"/>
      </c>
    </row>
    <row r="1241" ht="20"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3"/>
      </c>
      <c r="T1241" s="772" t="str">
        <f>IF(B1241="","",IF(ISERROR(MATCH($J1241,SorP!$B$1:$B$6226,0)),"",INDIRECT("'SorP'!$A$"&amp;MATCH($S1241&amp;$J1241,SorP!C:C,0))))</f>
      </c>
      <c r="U1241" s="792"/>
      <c r="V1241" s="817" t="e">
        <f>IF(C1241="",NA(),IF(OR(C1241="Smelter not listed",C1241="Smelter not yet identified"),MATCH($B1241&amp;$D1241,'Smelter Look-up'!$J:$J,0),MATCH($B1241&amp;$C1241,'Smelter Look-up'!$J:$J,0)))</f>
        <v>#N/A</v>
      </c>
      <c r="X1241" s="818">
        <f t="shared" si="174"/>
        <v>0</v>
      </c>
      <c r="AB1241" s="819" t="str">
        <f t="shared" si="175"/>
      </c>
    </row>
    <row r="1242" ht="20"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3"/>
      </c>
      <c r="T1242" s="772" t="str">
        <f>IF(B1242="","",IF(ISERROR(MATCH($J1242,SorP!$B$1:$B$6226,0)),"",INDIRECT("'SorP'!$A$"&amp;MATCH($S1242&amp;$J1242,SorP!C:C,0))))</f>
      </c>
      <c r="U1242" s="792"/>
      <c r="V1242" s="817" t="e">
        <f>IF(C1242="",NA(),IF(OR(C1242="Smelter not listed",C1242="Smelter not yet identified"),MATCH($B1242&amp;$D1242,'Smelter Look-up'!$J:$J,0),MATCH($B1242&amp;$C1242,'Smelter Look-up'!$J:$J,0)))</f>
        <v>#N/A</v>
      </c>
      <c r="X1242" s="818">
        <f t="shared" si="174"/>
        <v>0</v>
      </c>
      <c r="AB1242" s="819" t="str">
        <f t="shared" si="175"/>
      </c>
    </row>
    <row r="1243" ht="20"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3"/>
      </c>
      <c r="T1243" s="772" t="str">
        <f>IF(B1243="","",IF(ISERROR(MATCH($J1243,SorP!$B$1:$B$6226,0)),"",INDIRECT("'SorP'!$A$"&amp;MATCH($S1243&amp;$J1243,SorP!C:C,0))))</f>
      </c>
      <c r="U1243" s="792"/>
      <c r="V1243" s="817" t="e">
        <f>IF(C1243="",NA(),IF(OR(C1243="Smelter not listed",C1243="Smelter not yet identified"),MATCH($B1243&amp;$D1243,'Smelter Look-up'!$J:$J,0),MATCH($B1243&amp;$C1243,'Smelter Look-up'!$J:$J,0)))</f>
        <v>#N/A</v>
      </c>
      <c r="X1243" s="818">
        <f t="shared" si="174"/>
        <v>0</v>
      </c>
      <c r="AB1243" s="819" t="str">
        <f t="shared" si="175"/>
      </c>
    </row>
    <row r="1244" ht="20"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6">IF(B1244="","",IF(ISERROR(MATCH($E1244,CL,0)),"Unknown",INDIRECT("'C'!$A$"&amp;MATCH($E1244,CL,0)+1)))</f>
      </c>
      <c r="T1244" s="772" t="str">
        <f>IF(B1244="","",IF(ISERROR(MATCH($J1244,SorP!$B$1:$B$6226,0)),"",INDIRECT("'SorP'!$A$"&amp;MATCH($S1244&amp;$J1244,SorP!C:C,0))))</f>
      </c>
      <c r="U1244" s="792"/>
      <c r="V1244" s="817" t="e">
        <f>IF(C1244="",NA(),IF(OR(C1244="Smelter not listed",C1244="Smelter not yet identified"),MATCH($B1244&amp;$D1244,'Smelter Look-up'!$J:$J,0),MATCH($B1244&amp;$C1244,'Smelter Look-up'!$J:$J,0)))</f>
        <v>#N/A</v>
      </c>
      <c r="X1244" s="818">
        <f ref="X1244:X1274" t="shared" si="177">IF(AND(C1244="Smelter not listed",OR(LEN(D1244)=0,LEN(E1244)=0)),1,0)</f>
        <v>0</v>
      </c>
      <c r="AB1244" s="819" t="str">
        <f ref="AB1244:AB1274" t="shared" si="178">B1244&amp;C1244</f>
      </c>
    </row>
    <row r="1245" ht="20"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6"/>
      </c>
      <c r="T1245" s="772" t="str">
        <f>IF(B1245="","",IF(ISERROR(MATCH($J1245,SorP!$B$1:$B$6226,0)),"",INDIRECT("'SorP'!$A$"&amp;MATCH($S1245&amp;$J1245,SorP!C:C,0))))</f>
      </c>
      <c r="U1245" s="792"/>
      <c r="V1245" s="817" t="e">
        <f>IF(C1245="",NA(),IF(OR(C1245="Smelter not listed",C1245="Smelter not yet identified"),MATCH($B1245&amp;$D1245,'Smelter Look-up'!$J:$J,0),MATCH($B1245&amp;$C1245,'Smelter Look-up'!$J:$J,0)))</f>
        <v>#N/A</v>
      </c>
      <c r="X1245" s="818">
        <f t="shared" si="177"/>
        <v>0</v>
      </c>
      <c r="AB1245" s="819" t="str">
        <f t="shared" si="178"/>
      </c>
    </row>
    <row r="1246" ht="20"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6"/>
      </c>
      <c r="T1246" s="772" t="str">
        <f>IF(B1246="","",IF(ISERROR(MATCH($J1246,SorP!$B$1:$B$6226,0)),"",INDIRECT("'SorP'!$A$"&amp;MATCH($S1246&amp;$J1246,SorP!C:C,0))))</f>
      </c>
      <c r="U1246" s="792"/>
      <c r="V1246" s="817" t="e">
        <f>IF(C1246="",NA(),IF(OR(C1246="Smelter not listed",C1246="Smelter not yet identified"),MATCH($B1246&amp;$D1246,'Smelter Look-up'!$J:$J,0),MATCH($B1246&amp;$C1246,'Smelter Look-up'!$J:$J,0)))</f>
        <v>#N/A</v>
      </c>
      <c r="X1246" s="818">
        <f t="shared" si="177"/>
        <v>0</v>
      </c>
      <c r="AB1246" s="819" t="str">
        <f t="shared" si="178"/>
      </c>
    </row>
    <row r="1247" ht="20"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6"/>
      </c>
      <c r="T1247" s="772" t="str">
        <f>IF(B1247="","",IF(ISERROR(MATCH($J1247,SorP!$B$1:$B$6226,0)),"",INDIRECT("'SorP'!$A$"&amp;MATCH($S1247&amp;$J1247,SorP!C:C,0))))</f>
      </c>
      <c r="U1247" s="792"/>
      <c r="V1247" s="817" t="e">
        <f>IF(C1247="",NA(),IF(OR(C1247="Smelter not listed",C1247="Smelter not yet identified"),MATCH($B1247&amp;$D1247,'Smelter Look-up'!$J:$J,0),MATCH($B1247&amp;$C1247,'Smelter Look-up'!$J:$J,0)))</f>
        <v>#N/A</v>
      </c>
      <c r="X1247" s="818">
        <f t="shared" si="177"/>
        <v>0</v>
      </c>
      <c r="AB1247" s="819" t="str">
        <f t="shared" si="178"/>
      </c>
    </row>
    <row r="1248" ht="20"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6"/>
      </c>
      <c r="T1248" s="772" t="str">
        <f>IF(B1248="","",IF(ISERROR(MATCH($J1248,SorP!$B$1:$B$6226,0)),"",INDIRECT("'SorP'!$A$"&amp;MATCH($S1248&amp;$J1248,SorP!C:C,0))))</f>
      </c>
      <c r="U1248" s="792"/>
      <c r="V1248" s="817" t="e">
        <f>IF(C1248="",NA(),IF(OR(C1248="Smelter not listed",C1248="Smelter not yet identified"),MATCH($B1248&amp;$D1248,'Smelter Look-up'!$J:$J,0),MATCH($B1248&amp;$C1248,'Smelter Look-up'!$J:$J,0)))</f>
        <v>#N/A</v>
      </c>
      <c r="X1248" s="818">
        <f t="shared" si="177"/>
        <v>0</v>
      </c>
      <c r="AB1248" s="819" t="str">
        <f t="shared" si="178"/>
      </c>
    </row>
    <row r="1249" ht="20"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6"/>
      </c>
      <c r="T1249" s="772" t="str">
        <f>IF(B1249="","",IF(ISERROR(MATCH($J1249,SorP!$B$1:$B$6226,0)),"",INDIRECT("'SorP'!$A$"&amp;MATCH($S1249&amp;$J1249,SorP!C:C,0))))</f>
      </c>
      <c r="U1249" s="792"/>
      <c r="V1249" s="817" t="e">
        <f>IF(C1249="",NA(),IF(OR(C1249="Smelter not listed",C1249="Smelter not yet identified"),MATCH($B1249&amp;$D1249,'Smelter Look-up'!$J:$J,0),MATCH($B1249&amp;$C1249,'Smelter Look-up'!$J:$J,0)))</f>
        <v>#N/A</v>
      </c>
      <c r="X1249" s="818">
        <f t="shared" si="177"/>
        <v>0</v>
      </c>
      <c r="AB1249" s="819" t="str">
        <f t="shared" si="178"/>
      </c>
    </row>
    <row r="1250" ht="20"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6"/>
      </c>
      <c r="T1250" s="772" t="str">
        <f>IF(B1250="","",IF(ISERROR(MATCH($J1250,SorP!$B$1:$B$6226,0)),"",INDIRECT("'SorP'!$A$"&amp;MATCH($S1250&amp;$J1250,SorP!C:C,0))))</f>
      </c>
      <c r="U1250" s="792"/>
      <c r="V1250" s="817" t="e">
        <f>IF(C1250="",NA(),IF(OR(C1250="Smelter not listed",C1250="Smelter not yet identified"),MATCH($B1250&amp;$D1250,'Smelter Look-up'!$J:$J,0),MATCH($B1250&amp;$C1250,'Smelter Look-up'!$J:$J,0)))</f>
        <v>#N/A</v>
      </c>
      <c r="X1250" s="818">
        <f t="shared" si="177"/>
        <v>0</v>
      </c>
      <c r="AB1250" s="819" t="str">
        <f t="shared" si="178"/>
      </c>
    </row>
    <row r="1251" ht="20"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6"/>
      </c>
      <c r="T1251" s="772" t="str">
        <f>IF(B1251="","",IF(ISERROR(MATCH($J1251,SorP!$B$1:$B$6226,0)),"",INDIRECT("'SorP'!$A$"&amp;MATCH($S1251&amp;$J1251,SorP!C:C,0))))</f>
      </c>
      <c r="U1251" s="792"/>
      <c r="V1251" s="817" t="e">
        <f>IF(C1251="",NA(),IF(OR(C1251="Smelter not listed",C1251="Smelter not yet identified"),MATCH($B1251&amp;$D1251,'Smelter Look-up'!$J:$J,0),MATCH($B1251&amp;$C1251,'Smelter Look-up'!$J:$J,0)))</f>
        <v>#N/A</v>
      </c>
      <c r="X1251" s="818">
        <f t="shared" si="177"/>
        <v>0</v>
      </c>
      <c r="AB1251" s="819" t="str">
        <f t="shared" si="178"/>
      </c>
    </row>
    <row r="1252" ht="20"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6"/>
      </c>
      <c r="T1252" s="772" t="str">
        <f>IF(B1252="","",IF(ISERROR(MATCH($J1252,SorP!$B$1:$B$6226,0)),"",INDIRECT("'SorP'!$A$"&amp;MATCH($S1252&amp;$J1252,SorP!C:C,0))))</f>
      </c>
      <c r="U1252" s="792"/>
      <c r="V1252" s="817" t="e">
        <f>IF(C1252="",NA(),IF(OR(C1252="Smelter not listed",C1252="Smelter not yet identified"),MATCH($B1252&amp;$D1252,'Smelter Look-up'!$J:$J,0),MATCH($B1252&amp;$C1252,'Smelter Look-up'!$J:$J,0)))</f>
        <v>#N/A</v>
      </c>
      <c r="X1252" s="818">
        <f t="shared" si="177"/>
        <v>0</v>
      </c>
      <c r="AB1252" s="819" t="str">
        <f t="shared" si="178"/>
      </c>
    </row>
    <row r="1253" ht="20"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6"/>
      </c>
      <c r="T1253" s="772" t="str">
        <f>IF(B1253="","",IF(ISERROR(MATCH($J1253,SorP!$B$1:$B$6226,0)),"",INDIRECT("'SorP'!$A$"&amp;MATCH($S1253&amp;$J1253,SorP!C:C,0))))</f>
      </c>
      <c r="U1253" s="792"/>
      <c r="V1253" s="817" t="e">
        <f>IF(C1253="",NA(),IF(OR(C1253="Smelter not listed",C1253="Smelter not yet identified"),MATCH($B1253&amp;$D1253,'Smelter Look-up'!$J:$J,0),MATCH($B1253&amp;$C1253,'Smelter Look-up'!$J:$J,0)))</f>
        <v>#N/A</v>
      </c>
      <c r="X1253" s="818">
        <f t="shared" si="177"/>
        <v>0</v>
      </c>
      <c r="AB1253" s="819" t="str">
        <f t="shared" si="178"/>
      </c>
    </row>
    <row r="1254" ht="20"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6"/>
      </c>
      <c r="T1254" s="772" t="str">
        <f>IF(B1254="","",IF(ISERROR(MATCH($J1254,SorP!$B$1:$B$6226,0)),"",INDIRECT("'SorP'!$A$"&amp;MATCH($S1254&amp;$J1254,SorP!C:C,0))))</f>
      </c>
      <c r="U1254" s="792"/>
      <c r="V1254" s="817" t="e">
        <f>IF(C1254="",NA(),IF(OR(C1254="Smelter not listed",C1254="Smelter not yet identified"),MATCH($B1254&amp;$D1254,'Smelter Look-up'!$J:$J,0),MATCH($B1254&amp;$C1254,'Smelter Look-up'!$J:$J,0)))</f>
        <v>#N/A</v>
      </c>
      <c r="X1254" s="818">
        <f t="shared" si="177"/>
        <v>0</v>
      </c>
      <c r="AB1254" s="819" t="str">
        <f t="shared" si="178"/>
      </c>
    </row>
    <row r="1255" ht="20"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6"/>
      </c>
      <c r="T1255" s="772" t="str">
        <f>IF(B1255="","",IF(ISERROR(MATCH($J1255,SorP!$B$1:$B$6226,0)),"",INDIRECT("'SorP'!$A$"&amp;MATCH($S1255&amp;$J1255,SorP!C:C,0))))</f>
      </c>
      <c r="U1255" s="792"/>
      <c r="V1255" s="817" t="e">
        <f>IF(C1255="",NA(),IF(OR(C1255="Smelter not listed",C1255="Smelter not yet identified"),MATCH($B1255&amp;$D1255,'Smelter Look-up'!$J:$J,0),MATCH($B1255&amp;$C1255,'Smelter Look-up'!$J:$J,0)))</f>
        <v>#N/A</v>
      </c>
      <c r="X1255" s="818">
        <f t="shared" si="177"/>
        <v>0</v>
      </c>
      <c r="AB1255" s="819" t="str">
        <f t="shared" si="178"/>
      </c>
    </row>
    <row r="1256" ht="20"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6"/>
      </c>
      <c r="T1256" s="772" t="str">
        <f>IF(B1256="","",IF(ISERROR(MATCH($J1256,SorP!$B$1:$B$6226,0)),"",INDIRECT("'SorP'!$A$"&amp;MATCH($S1256&amp;$J1256,SorP!C:C,0))))</f>
      </c>
      <c r="U1256" s="792"/>
      <c r="V1256" s="817" t="e">
        <f>IF(C1256="",NA(),IF(OR(C1256="Smelter not listed",C1256="Smelter not yet identified"),MATCH($B1256&amp;$D1256,'Smelter Look-up'!$J:$J,0),MATCH($B1256&amp;$C1256,'Smelter Look-up'!$J:$J,0)))</f>
        <v>#N/A</v>
      </c>
      <c r="X1256" s="818">
        <f t="shared" si="177"/>
        <v>0</v>
      </c>
      <c r="AB1256" s="819" t="str">
        <f t="shared" si="178"/>
      </c>
    </row>
    <row r="1257" ht="20"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6"/>
      </c>
      <c r="T1257" s="772" t="str">
        <f>IF(B1257="","",IF(ISERROR(MATCH($J1257,SorP!$B$1:$B$6226,0)),"",INDIRECT("'SorP'!$A$"&amp;MATCH($S1257&amp;$J1257,SorP!C:C,0))))</f>
      </c>
      <c r="U1257" s="792"/>
      <c r="V1257" s="817" t="e">
        <f>IF(C1257="",NA(),IF(OR(C1257="Smelter not listed",C1257="Smelter not yet identified"),MATCH($B1257&amp;$D1257,'Smelter Look-up'!$J:$J,0),MATCH($B1257&amp;$C1257,'Smelter Look-up'!$J:$J,0)))</f>
        <v>#N/A</v>
      </c>
      <c r="X1257" s="818">
        <f t="shared" si="177"/>
        <v>0</v>
      </c>
      <c r="AB1257" s="819" t="str">
        <f t="shared" si="178"/>
      </c>
    </row>
    <row r="1258" ht="20"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6"/>
      </c>
      <c r="T1258" s="772" t="str">
        <f>IF(B1258="","",IF(ISERROR(MATCH($J1258,SorP!$B$1:$B$6226,0)),"",INDIRECT("'SorP'!$A$"&amp;MATCH($S1258&amp;$J1258,SorP!C:C,0))))</f>
      </c>
      <c r="U1258" s="792"/>
      <c r="V1258" s="817" t="e">
        <f>IF(C1258="",NA(),IF(OR(C1258="Smelter not listed",C1258="Smelter not yet identified"),MATCH($B1258&amp;$D1258,'Smelter Look-up'!$J:$J,0),MATCH($B1258&amp;$C1258,'Smelter Look-up'!$J:$J,0)))</f>
        <v>#N/A</v>
      </c>
      <c r="X1258" s="818">
        <f t="shared" si="177"/>
        <v>0</v>
      </c>
      <c r="AB1258" s="819" t="str">
        <f t="shared" si="178"/>
      </c>
    </row>
    <row r="1259" ht="20"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6"/>
      </c>
      <c r="T1259" s="772" t="str">
        <f>IF(B1259="","",IF(ISERROR(MATCH($J1259,SorP!$B$1:$B$6226,0)),"",INDIRECT("'SorP'!$A$"&amp;MATCH($S1259&amp;$J1259,SorP!C:C,0))))</f>
      </c>
      <c r="U1259" s="792"/>
      <c r="V1259" s="817" t="e">
        <f>IF(C1259="",NA(),IF(OR(C1259="Smelter not listed",C1259="Smelter not yet identified"),MATCH($B1259&amp;$D1259,'Smelter Look-up'!$J:$J,0),MATCH($B1259&amp;$C1259,'Smelter Look-up'!$J:$J,0)))</f>
        <v>#N/A</v>
      </c>
      <c r="X1259" s="818">
        <f t="shared" si="177"/>
        <v>0</v>
      </c>
      <c r="AB1259" s="819" t="str">
        <f t="shared" si="178"/>
      </c>
    </row>
    <row r="1260" ht="20"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6"/>
      </c>
      <c r="T1260" s="772" t="str">
        <f>IF(B1260="","",IF(ISERROR(MATCH($J1260,SorP!$B$1:$B$6226,0)),"",INDIRECT("'SorP'!$A$"&amp;MATCH($S1260&amp;$J1260,SorP!C:C,0))))</f>
      </c>
      <c r="U1260" s="792"/>
      <c r="V1260" s="817" t="e">
        <f>IF(C1260="",NA(),IF(OR(C1260="Smelter not listed",C1260="Smelter not yet identified"),MATCH($B1260&amp;$D1260,'Smelter Look-up'!$J:$J,0),MATCH($B1260&amp;$C1260,'Smelter Look-up'!$J:$J,0)))</f>
        <v>#N/A</v>
      </c>
      <c r="X1260" s="818">
        <f t="shared" si="177"/>
        <v>0</v>
      </c>
      <c r="AB1260" s="819" t="str">
        <f t="shared" si="178"/>
      </c>
    </row>
    <row r="1261" ht="20"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6"/>
      </c>
      <c r="T1261" s="772" t="str">
        <f>IF(B1261="","",IF(ISERROR(MATCH($J1261,SorP!$B$1:$B$6226,0)),"",INDIRECT("'SorP'!$A$"&amp;MATCH($S1261&amp;$J1261,SorP!C:C,0))))</f>
      </c>
      <c r="U1261" s="792"/>
      <c r="V1261" s="817" t="e">
        <f>IF(C1261="",NA(),IF(OR(C1261="Smelter not listed",C1261="Smelter not yet identified"),MATCH($B1261&amp;$D1261,'Smelter Look-up'!$J:$J,0),MATCH($B1261&amp;$C1261,'Smelter Look-up'!$J:$J,0)))</f>
        <v>#N/A</v>
      </c>
      <c r="X1261" s="818">
        <f t="shared" si="177"/>
        <v>0</v>
      </c>
      <c r="AB1261" s="819" t="str">
        <f t="shared" si="178"/>
      </c>
    </row>
    <row r="1262" ht="20"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6"/>
      </c>
      <c r="T1262" s="772" t="str">
        <f>IF(B1262="","",IF(ISERROR(MATCH($J1262,SorP!$B$1:$B$6226,0)),"",INDIRECT("'SorP'!$A$"&amp;MATCH($S1262&amp;$J1262,SorP!C:C,0))))</f>
      </c>
      <c r="U1262" s="792"/>
      <c r="V1262" s="817" t="e">
        <f>IF(C1262="",NA(),IF(OR(C1262="Smelter not listed",C1262="Smelter not yet identified"),MATCH($B1262&amp;$D1262,'Smelter Look-up'!$J:$J,0),MATCH($B1262&amp;$C1262,'Smelter Look-up'!$J:$J,0)))</f>
        <v>#N/A</v>
      </c>
      <c r="X1262" s="818">
        <f t="shared" si="177"/>
        <v>0</v>
      </c>
      <c r="AB1262" s="819" t="str">
        <f t="shared" si="178"/>
      </c>
    </row>
    <row r="1263" ht="20"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6"/>
      </c>
      <c r="T1263" s="772" t="str">
        <f>IF(B1263="","",IF(ISERROR(MATCH($J1263,SorP!$B$1:$B$6226,0)),"",INDIRECT("'SorP'!$A$"&amp;MATCH($S1263&amp;$J1263,SorP!C:C,0))))</f>
      </c>
      <c r="U1263" s="792"/>
      <c r="V1263" s="817" t="e">
        <f>IF(C1263="",NA(),IF(OR(C1263="Smelter not listed",C1263="Smelter not yet identified"),MATCH($B1263&amp;$D1263,'Smelter Look-up'!$J:$J,0),MATCH($B1263&amp;$C1263,'Smelter Look-up'!$J:$J,0)))</f>
        <v>#N/A</v>
      </c>
      <c r="X1263" s="818">
        <f t="shared" si="177"/>
        <v>0</v>
      </c>
      <c r="AB1263" s="819" t="str">
        <f t="shared" si="178"/>
      </c>
    </row>
    <row r="1264" ht="20"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6"/>
      </c>
      <c r="T1264" s="772" t="str">
        <f>IF(B1264="","",IF(ISERROR(MATCH($J1264,SorP!$B$1:$B$6226,0)),"",INDIRECT("'SorP'!$A$"&amp;MATCH($S1264&amp;$J1264,SorP!C:C,0))))</f>
      </c>
      <c r="U1264" s="792"/>
      <c r="V1264" s="817" t="e">
        <f>IF(C1264="",NA(),IF(OR(C1264="Smelter not listed",C1264="Smelter not yet identified"),MATCH($B1264&amp;$D1264,'Smelter Look-up'!$J:$J,0),MATCH($B1264&amp;$C1264,'Smelter Look-up'!$J:$J,0)))</f>
        <v>#N/A</v>
      </c>
      <c r="X1264" s="818">
        <f t="shared" si="177"/>
        <v>0</v>
      </c>
      <c r="AB1264" s="819" t="str">
        <f t="shared" si="178"/>
      </c>
    </row>
    <row r="1265" ht="20"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6"/>
      </c>
      <c r="T1265" s="772" t="str">
        <f>IF(B1265="","",IF(ISERROR(MATCH($J1265,SorP!$B$1:$B$6226,0)),"",INDIRECT("'SorP'!$A$"&amp;MATCH($S1265&amp;$J1265,SorP!C:C,0))))</f>
      </c>
      <c r="U1265" s="792"/>
      <c r="V1265" s="817" t="e">
        <f>IF(C1265="",NA(),IF(OR(C1265="Smelter not listed",C1265="Smelter not yet identified"),MATCH($B1265&amp;$D1265,'Smelter Look-up'!$J:$J,0),MATCH($B1265&amp;$C1265,'Smelter Look-up'!$J:$J,0)))</f>
        <v>#N/A</v>
      </c>
      <c r="X1265" s="818">
        <f t="shared" si="177"/>
        <v>0</v>
      </c>
      <c r="AB1265" s="819" t="str">
        <f t="shared" si="178"/>
      </c>
    </row>
    <row r="1266" ht="20"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6"/>
      </c>
      <c r="T1266" s="772" t="str">
        <f>IF(B1266="","",IF(ISERROR(MATCH($J1266,SorP!$B$1:$B$6226,0)),"",INDIRECT("'SorP'!$A$"&amp;MATCH($S1266&amp;$J1266,SorP!C:C,0))))</f>
      </c>
      <c r="U1266" s="792"/>
      <c r="V1266" s="817" t="e">
        <f>IF(C1266="",NA(),IF(OR(C1266="Smelter not listed",C1266="Smelter not yet identified"),MATCH($B1266&amp;$D1266,'Smelter Look-up'!$J:$J,0),MATCH($B1266&amp;$C1266,'Smelter Look-up'!$J:$J,0)))</f>
        <v>#N/A</v>
      </c>
      <c r="X1266" s="818">
        <f t="shared" si="177"/>
        <v>0</v>
      </c>
      <c r="AB1266" s="819" t="str">
        <f t="shared" si="178"/>
      </c>
    </row>
    <row r="1267" ht="20"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6"/>
      </c>
      <c r="T1267" s="772" t="str">
        <f>IF(B1267="","",IF(ISERROR(MATCH($J1267,SorP!$B$1:$B$6226,0)),"",INDIRECT("'SorP'!$A$"&amp;MATCH($S1267&amp;$J1267,SorP!C:C,0))))</f>
      </c>
      <c r="U1267" s="792"/>
      <c r="V1267" s="817" t="e">
        <f>IF(C1267="",NA(),IF(OR(C1267="Smelter not listed",C1267="Smelter not yet identified"),MATCH($B1267&amp;$D1267,'Smelter Look-up'!$J:$J,0),MATCH($B1267&amp;$C1267,'Smelter Look-up'!$J:$J,0)))</f>
        <v>#N/A</v>
      </c>
      <c r="X1267" s="818">
        <f t="shared" si="177"/>
        <v>0</v>
      </c>
      <c r="AB1267" s="819" t="str">
        <f t="shared" si="178"/>
      </c>
    </row>
    <row r="1268" ht="20"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6"/>
      </c>
      <c r="T1268" s="772" t="str">
        <f>IF(B1268="","",IF(ISERROR(MATCH($J1268,SorP!$B$1:$B$6226,0)),"",INDIRECT("'SorP'!$A$"&amp;MATCH($S1268&amp;$J1268,SorP!C:C,0))))</f>
      </c>
      <c r="U1268" s="792"/>
      <c r="V1268" s="817" t="e">
        <f>IF(C1268="",NA(),IF(OR(C1268="Smelter not listed",C1268="Smelter not yet identified"),MATCH($B1268&amp;$D1268,'Smelter Look-up'!$J:$J,0),MATCH($B1268&amp;$C1268,'Smelter Look-up'!$J:$J,0)))</f>
        <v>#N/A</v>
      </c>
      <c r="X1268" s="818">
        <f t="shared" si="177"/>
        <v>0</v>
      </c>
      <c r="AB1268" s="819" t="str">
        <f t="shared" si="178"/>
      </c>
    </row>
    <row r="1269" ht="20"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6"/>
      </c>
      <c r="T1269" s="772" t="str">
        <f>IF(B1269="","",IF(ISERROR(MATCH($J1269,SorP!$B$1:$B$6226,0)),"",INDIRECT("'SorP'!$A$"&amp;MATCH($S1269&amp;$J1269,SorP!C:C,0))))</f>
      </c>
      <c r="U1269" s="792"/>
      <c r="V1269" s="817" t="e">
        <f>IF(C1269="",NA(),IF(OR(C1269="Smelter not listed",C1269="Smelter not yet identified"),MATCH($B1269&amp;$D1269,'Smelter Look-up'!$J:$J,0),MATCH($B1269&amp;$C1269,'Smelter Look-up'!$J:$J,0)))</f>
        <v>#N/A</v>
      </c>
      <c r="X1269" s="818">
        <f t="shared" si="177"/>
        <v>0</v>
      </c>
      <c r="AB1269" s="819" t="str">
        <f t="shared" si="178"/>
      </c>
    </row>
    <row r="1270" ht="20"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6"/>
      </c>
      <c r="T1270" s="772" t="str">
        <f>IF(B1270="","",IF(ISERROR(MATCH($J1270,SorP!$B$1:$B$6226,0)),"",INDIRECT("'SorP'!$A$"&amp;MATCH($S1270&amp;$J1270,SorP!C:C,0))))</f>
      </c>
      <c r="U1270" s="792"/>
      <c r="V1270" s="817" t="e">
        <f>IF(C1270="",NA(),IF(OR(C1270="Smelter not listed",C1270="Smelter not yet identified"),MATCH($B1270&amp;$D1270,'Smelter Look-up'!$J:$J,0),MATCH($B1270&amp;$C1270,'Smelter Look-up'!$J:$J,0)))</f>
        <v>#N/A</v>
      </c>
      <c r="X1270" s="818">
        <f t="shared" si="177"/>
        <v>0</v>
      </c>
      <c r="AB1270" s="819" t="str">
        <f t="shared" si="178"/>
      </c>
    </row>
    <row r="1271" ht="20"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6"/>
      </c>
      <c r="T1271" s="772" t="str">
        <f>IF(B1271="","",IF(ISERROR(MATCH($J1271,SorP!$B$1:$B$6226,0)),"",INDIRECT("'SorP'!$A$"&amp;MATCH($S1271&amp;$J1271,SorP!C:C,0))))</f>
      </c>
      <c r="U1271" s="792"/>
      <c r="V1271" s="817" t="e">
        <f>IF(C1271="",NA(),IF(OR(C1271="Smelter not listed",C1271="Smelter not yet identified"),MATCH($B1271&amp;$D1271,'Smelter Look-up'!$J:$J,0),MATCH($B1271&amp;$C1271,'Smelter Look-up'!$J:$J,0)))</f>
        <v>#N/A</v>
      </c>
      <c r="X1271" s="818">
        <f t="shared" si="177"/>
        <v>0</v>
      </c>
      <c r="AB1271" s="819" t="str">
        <f t="shared" si="178"/>
      </c>
    </row>
    <row r="1272" ht="20"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6"/>
      </c>
      <c r="T1272" s="772" t="str">
        <f>IF(B1272="","",IF(ISERROR(MATCH($J1272,SorP!$B$1:$B$6226,0)),"",INDIRECT("'SorP'!$A$"&amp;MATCH($S1272&amp;$J1272,SorP!C:C,0))))</f>
      </c>
      <c r="U1272" s="792"/>
      <c r="V1272" s="817" t="e">
        <f>IF(C1272="",NA(),IF(OR(C1272="Smelter not listed",C1272="Smelter not yet identified"),MATCH($B1272&amp;$D1272,'Smelter Look-up'!$J:$J,0),MATCH($B1272&amp;$C1272,'Smelter Look-up'!$J:$J,0)))</f>
        <v>#N/A</v>
      </c>
      <c r="X1272" s="818">
        <f t="shared" si="177"/>
        <v>0</v>
      </c>
      <c r="AB1272" s="819" t="str">
        <f t="shared" si="178"/>
      </c>
    </row>
    <row r="1273" ht="20"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6"/>
      </c>
      <c r="T1273" s="772" t="str">
        <f>IF(B1273="","",IF(ISERROR(MATCH($J1273,SorP!$B$1:$B$6226,0)),"",INDIRECT("'SorP'!$A$"&amp;MATCH($S1273&amp;$J1273,SorP!C:C,0))))</f>
      </c>
      <c r="U1273" s="792"/>
      <c r="V1273" s="817" t="e">
        <f>IF(C1273="",NA(),IF(OR(C1273="Smelter not listed",C1273="Smelter not yet identified"),MATCH($B1273&amp;$D1273,'Smelter Look-up'!$J:$J,0),MATCH($B1273&amp;$C1273,'Smelter Look-up'!$J:$J,0)))</f>
        <v>#N/A</v>
      </c>
      <c r="X1273" s="818">
        <f t="shared" si="177"/>
        <v>0</v>
      </c>
      <c r="AB1273" s="819" t="str">
        <f t="shared" si="178"/>
      </c>
    </row>
    <row r="1274" ht="20"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6"/>
      </c>
      <c r="T1274" s="772" t="str">
        <f>IF(B1274="","",IF(ISERROR(MATCH($J1274,SorP!$B$1:$B$6226,0)),"",INDIRECT("'SorP'!$A$"&amp;MATCH($S1274&amp;$J1274,SorP!C:C,0))))</f>
      </c>
      <c r="U1274" s="792"/>
      <c r="V1274" s="817" t="e">
        <f>IF(C1274="",NA(),IF(OR(C1274="Smelter not listed",C1274="Smelter not yet identified"),MATCH($B1274&amp;$D1274,'Smelter Look-up'!$J:$J,0),MATCH($B1274&amp;$C1274,'Smelter Look-up'!$J:$J,0)))</f>
        <v>#N/A</v>
      </c>
      <c r="X1274" s="818">
        <f t="shared" si="177"/>
        <v>0</v>
      </c>
      <c r="AB1274" s="819" t="str">
        <f t="shared" si="178"/>
      </c>
    </row>
    <row r="1275" ht="20"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IF(B1275="","",IF(ISERROR(MATCH($J1275,SorP!$B$1:$B$6226,0)),"",INDIRECT("'SorP'!$A$"&amp;MATCH($S1275&amp;$J1275,SorP!C:C,0))))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2">IF(B1276="","",IF(ISERROR(MATCH($E1276,CL,0)),"Unknown",INDIRECT("'C'!$A$"&amp;MATCH($E1276,CL,0)+1)))</f>
      </c>
      <c r="T1276" s="772" t="str">
        <f>IF(B1276="","",IF(ISERROR(MATCH($J1276,SorP!$B$1:$B$6226,0)),"",INDIRECT("'SorP'!$A$"&amp;MATCH($S1276&amp;$J1276,SorP!C:C,0))))</f>
      </c>
      <c r="U1276" s="792"/>
      <c r="V1276" s="817" t="e">
        <f>IF(C1276="",NA(),IF(OR(C1276="Smelter not listed",C1276="Smelter not yet identified"),MATCH($B1276&amp;$D1276,'Smelter Look-up'!$J:$J,0),MATCH($B1276&amp;$C1276,'Smelter Look-up'!$J:$J,0)))</f>
        <v>#N/A</v>
      </c>
      <c r="X1276" s="818">
        <f ref="X1276:X1307" t="shared" si="183">IF(AND(C1276="Smelter not listed",OR(LEN(D1276)=0,LEN(E1276)=0)),1,0)</f>
        <v>0</v>
      </c>
      <c r="AB1276" s="819" t="str">
        <f ref="AB1276:AB1307" t="shared" si="184">B1276&amp;C1276</f>
      </c>
    </row>
    <row r="1277" ht="20"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2"/>
      </c>
      <c r="T1277" s="772" t="str">
        <f>IF(B1277="","",IF(ISERROR(MATCH($J1277,SorP!$B$1:$B$6226,0)),"",INDIRECT("'SorP'!$A$"&amp;MATCH($S1277&amp;$J1277,SorP!C:C,0))))</f>
      </c>
      <c r="U1277" s="792"/>
      <c r="V1277" s="817" t="e">
        <f>IF(C1277="",NA(),IF(OR(C1277="Smelter not listed",C1277="Smelter not yet identified"),MATCH($B1277&amp;$D1277,'Smelter Look-up'!$J:$J,0),MATCH($B1277&amp;$C1277,'Smelter Look-up'!$J:$J,0)))</f>
        <v>#N/A</v>
      </c>
      <c r="X1277" s="818">
        <f t="shared" si="183"/>
        <v>0</v>
      </c>
      <c r="AB1277" s="819" t="str">
        <f t="shared" si="184"/>
      </c>
    </row>
    <row r="1278" ht="20"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2"/>
      </c>
      <c r="T1278" s="772" t="str">
        <f>IF(B1278="","",IF(ISERROR(MATCH($J1278,SorP!$B$1:$B$6226,0)),"",INDIRECT("'SorP'!$A$"&amp;MATCH($S1278&amp;$J1278,SorP!C:C,0))))</f>
      </c>
      <c r="U1278" s="792"/>
      <c r="V1278" s="817" t="e">
        <f>IF(C1278="",NA(),IF(OR(C1278="Smelter not listed",C1278="Smelter not yet identified"),MATCH($B1278&amp;$D1278,'Smelter Look-up'!$J:$J,0),MATCH($B1278&amp;$C1278,'Smelter Look-up'!$J:$J,0)))</f>
        <v>#N/A</v>
      </c>
      <c r="X1278" s="818">
        <f t="shared" si="183"/>
        <v>0</v>
      </c>
      <c r="AB1278" s="819" t="str">
        <f t="shared" si="184"/>
      </c>
    </row>
    <row r="1279" ht="20"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2"/>
      </c>
      <c r="T1279" s="772" t="str">
        <f>IF(B1279="","",IF(ISERROR(MATCH($J1279,SorP!$B$1:$B$6226,0)),"",INDIRECT("'SorP'!$A$"&amp;MATCH($S1279&amp;$J1279,SorP!C:C,0))))</f>
      </c>
      <c r="U1279" s="792"/>
      <c r="V1279" s="817" t="e">
        <f>IF(C1279="",NA(),IF(OR(C1279="Smelter not listed",C1279="Smelter not yet identified"),MATCH($B1279&amp;$D1279,'Smelter Look-up'!$J:$J,0),MATCH($B1279&amp;$C1279,'Smelter Look-up'!$J:$J,0)))</f>
        <v>#N/A</v>
      </c>
      <c r="X1279" s="818">
        <f t="shared" si="183"/>
        <v>0</v>
      </c>
      <c r="AB1279" s="819" t="str">
        <f t="shared" si="184"/>
      </c>
    </row>
    <row r="1280" ht="20"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2"/>
      </c>
      <c r="T1280" s="772" t="str">
        <f>IF(B1280="","",IF(ISERROR(MATCH($J1280,SorP!$B$1:$B$6226,0)),"",INDIRECT("'SorP'!$A$"&amp;MATCH($S1280&amp;$J1280,SorP!C:C,0))))</f>
      </c>
      <c r="U1280" s="792"/>
      <c r="V1280" s="817" t="e">
        <f>IF(C1280="",NA(),IF(OR(C1280="Smelter not listed",C1280="Smelter not yet identified"),MATCH($B1280&amp;$D1280,'Smelter Look-up'!$J:$J,0),MATCH($B1280&amp;$C1280,'Smelter Look-up'!$J:$J,0)))</f>
        <v>#N/A</v>
      </c>
      <c r="X1280" s="818">
        <f t="shared" si="183"/>
        <v>0</v>
      </c>
      <c r="AB1280" s="819" t="str">
        <f t="shared" si="184"/>
      </c>
    </row>
    <row r="1281" ht="20"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2"/>
      </c>
      <c r="T1281" s="772" t="str">
        <f>IF(B1281="","",IF(ISERROR(MATCH($J1281,SorP!$B$1:$B$6226,0)),"",INDIRECT("'SorP'!$A$"&amp;MATCH($S1281&amp;$J1281,SorP!C:C,0))))</f>
      </c>
      <c r="U1281" s="792"/>
      <c r="V1281" s="817" t="e">
        <f>IF(C1281="",NA(),IF(OR(C1281="Smelter not listed",C1281="Smelter not yet identified"),MATCH($B1281&amp;$D1281,'Smelter Look-up'!$J:$J,0),MATCH($B1281&amp;$C1281,'Smelter Look-up'!$J:$J,0)))</f>
        <v>#N/A</v>
      </c>
      <c r="X1281" s="818">
        <f t="shared" si="183"/>
        <v>0</v>
      </c>
      <c r="AB1281" s="819" t="str">
        <f t="shared" si="184"/>
      </c>
    </row>
    <row r="1282" ht="20"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2"/>
      </c>
      <c r="T1282" s="772" t="str">
        <f>IF(B1282="","",IF(ISERROR(MATCH($J1282,SorP!$B$1:$B$6226,0)),"",INDIRECT("'SorP'!$A$"&amp;MATCH($S1282&amp;$J1282,SorP!C:C,0))))</f>
      </c>
      <c r="U1282" s="792"/>
      <c r="V1282" s="817" t="e">
        <f>IF(C1282="",NA(),IF(OR(C1282="Smelter not listed",C1282="Smelter not yet identified"),MATCH($B1282&amp;$D1282,'Smelter Look-up'!$J:$J,0),MATCH($B1282&amp;$C1282,'Smelter Look-up'!$J:$J,0)))</f>
        <v>#N/A</v>
      </c>
      <c r="X1282" s="818">
        <f t="shared" si="183"/>
        <v>0</v>
      </c>
      <c r="AB1282" s="819" t="str">
        <f t="shared" si="184"/>
      </c>
    </row>
    <row r="1283" ht="20"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2"/>
      </c>
      <c r="T1283" s="772" t="str">
        <f>IF(B1283="","",IF(ISERROR(MATCH($J1283,SorP!$B$1:$B$6226,0)),"",INDIRECT("'SorP'!$A$"&amp;MATCH($S1283&amp;$J1283,SorP!C:C,0))))</f>
      </c>
      <c r="U1283" s="792"/>
      <c r="V1283" s="817" t="e">
        <f>IF(C1283="",NA(),IF(OR(C1283="Smelter not listed",C1283="Smelter not yet identified"),MATCH($B1283&amp;$D1283,'Smelter Look-up'!$J:$J,0),MATCH($B1283&amp;$C1283,'Smelter Look-up'!$J:$J,0)))</f>
        <v>#N/A</v>
      </c>
      <c r="X1283" s="818">
        <f t="shared" si="183"/>
        <v>0</v>
      </c>
      <c r="AB1283" s="819" t="str">
        <f t="shared" si="184"/>
      </c>
    </row>
    <row r="1284" ht="20"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2"/>
      </c>
      <c r="T1284" s="772" t="str">
        <f>IF(B1284="","",IF(ISERROR(MATCH($J1284,SorP!$B$1:$B$6226,0)),"",INDIRECT("'SorP'!$A$"&amp;MATCH($S1284&amp;$J1284,SorP!C:C,0))))</f>
      </c>
      <c r="U1284" s="792"/>
      <c r="V1284" s="817" t="e">
        <f>IF(C1284="",NA(),IF(OR(C1284="Smelter not listed",C1284="Smelter not yet identified"),MATCH($B1284&amp;$D1284,'Smelter Look-up'!$J:$J,0),MATCH($B1284&amp;$C1284,'Smelter Look-up'!$J:$J,0)))</f>
        <v>#N/A</v>
      </c>
      <c r="X1284" s="818">
        <f t="shared" si="183"/>
        <v>0</v>
      </c>
      <c r="AB1284" s="819" t="str">
        <f t="shared" si="184"/>
      </c>
    </row>
    <row r="1285" ht="20"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2"/>
      </c>
      <c r="T1285" s="772" t="str">
        <f>IF(B1285="","",IF(ISERROR(MATCH($J1285,SorP!$B$1:$B$6226,0)),"",INDIRECT("'SorP'!$A$"&amp;MATCH($S1285&amp;$J1285,SorP!C:C,0))))</f>
      </c>
      <c r="U1285" s="792"/>
      <c r="V1285" s="817" t="e">
        <f>IF(C1285="",NA(),IF(OR(C1285="Smelter not listed",C1285="Smelter not yet identified"),MATCH($B1285&amp;$D1285,'Smelter Look-up'!$J:$J,0),MATCH($B1285&amp;$C1285,'Smelter Look-up'!$J:$J,0)))</f>
        <v>#N/A</v>
      </c>
      <c r="X1285" s="818">
        <f t="shared" si="183"/>
        <v>0</v>
      </c>
      <c r="AB1285" s="819" t="str">
        <f t="shared" si="184"/>
      </c>
    </row>
    <row r="1286" ht="20"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2"/>
      </c>
      <c r="T1286" s="772" t="str">
        <f>IF(B1286="","",IF(ISERROR(MATCH($J1286,SorP!$B$1:$B$6226,0)),"",INDIRECT("'SorP'!$A$"&amp;MATCH($S1286&amp;$J1286,SorP!C:C,0))))</f>
      </c>
      <c r="U1286" s="792"/>
      <c r="V1286" s="817" t="e">
        <f>IF(C1286="",NA(),IF(OR(C1286="Smelter not listed",C1286="Smelter not yet identified"),MATCH($B1286&amp;$D1286,'Smelter Look-up'!$J:$J,0),MATCH($B1286&amp;$C1286,'Smelter Look-up'!$J:$J,0)))</f>
        <v>#N/A</v>
      </c>
      <c r="X1286" s="818">
        <f t="shared" si="183"/>
        <v>0</v>
      </c>
      <c r="AB1286" s="819" t="str">
        <f t="shared" si="184"/>
      </c>
    </row>
    <row r="1287" ht="20"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2"/>
      </c>
      <c r="T1287" s="772" t="str">
        <f>IF(B1287="","",IF(ISERROR(MATCH($J1287,SorP!$B$1:$B$6226,0)),"",INDIRECT("'SorP'!$A$"&amp;MATCH($S1287&amp;$J1287,SorP!C:C,0))))</f>
      </c>
      <c r="U1287" s="792"/>
      <c r="V1287" s="817" t="e">
        <f>IF(C1287="",NA(),IF(OR(C1287="Smelter not listed",C1287="Smelter not yet identified"),MATCH($B1287&amp;$D1287,'Smelter Look-up'!$J:$J,0),MATCH($B1287&amp;$C1287,'Smelter Look-up'!$J:$J,0)))</f>
        <v>#N/A</v>
      </c>
      <c r="X1287" s="818">
        <f t="shared" si="183"/>
        <v>0</v>
      </c>
      <c r="AB1287" s="819" t="str">
        <f t="shared" si="184"/>
      </c>
    </row>
    <row r="1288" ht="20"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2"/>
      </c>
      <c r="T1288" s="772" t="str">
        <f>IF(B1288="","",IF(ISERROR(MATCH($J1288,SorP!$B$1:$B$6226,0)),"",INDIRECT("'SorP'!$A$"&amp;MATCH($S1288&amp;$J1288,SorP!C:C,0))))</f>
      </c>
      <c r="U1288" s="792"/>
      <c r="V1288" s="817" t="e">
        <f>IF(C1288="",NA(),IF(OR(C1288="Smelter not listed",C1288="Smelter not yet identified"),MATCH($B1288&amp;$D1288,'Smelter Look-up'!$J:$J,0),MATCH($B1288&amp;$C1288,'Smelter Look-up'!$J:$J,0)))</f>
        <v>#N/A</v>
      </c>
      <c r="X1288" s="818">
        <f t="shared" si="183"/>
        <v>0</v>
      </c>
      <c r="AB1288" s="819" t="str">
        <f t="shared" si="184"/>
      </c>
    </row>
    <row r="1289" ht="20"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2"/>
      </c>
      <c r="T1289" s="772" t="str">
        <f>IF(B1289="","",IF(ISERROR(MATCH($J1289,SorP!$B$1:$B$6226,0)),"",INDIRECT("'SorP'!$A$"&amp;MATCH($S1289&amp;$J1289,SorP!C:C,0))))</f>
      </c>
      <c r="U1289" s="792"/>
      <c r="V1289" s="817" t="e">
        <f>IF(C1289="",NA(),IF(OR(C1289="Smelter not listed",C1289="Smelter not yet identified"),MATCH($B1289&amp;$D1289,'Smelter Look-up'!$J:$J,0),MATCH($B1289&amp;$C1289,'Smelter Look-up'!$J:$J,0)))</f>
        <v>#N/A</v>
      </c>
      <c r="X1289" s="818">
        <f t="shared" si="183"/>
        <v>0</v>
      </c>
      <c r="AB1289" s="819" t="str">
        <f t="shared" si="184"/>
      </c>
    </row>
    <row r="1290" ht="20"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2"/>
      </c>
      <c r="T1290" s="772" t="str">
        <f>IF(B1290="","",IF(ISERROR(MATCH($J1290,SorP!$B$1:$B$6226,0)),"",INDIRECT("'SorP'!$A$"&amp;MATCH($S1290&amp;$J1290,SorP!C:C,0))))</f>
      </c>
      <c r="U1290" s="792"/>
      <c r="V1290" s="817" t="e">
        <f>IF(C1290="",NA(),IF(OR(C1290="Smelter not listed",C1290="Smelter not yet identified"),MATCH($B1290&amp;$D1290,'Smelter Look-up'!$J:$J,0),MATCH($B1290&amp;$C1290,'Smelter Look-up'!$J:$J,0)))</f>
        <v>#N/A</v>
      </c>
      <c r="X1290" s="818">
        <f t="shared" si="183"/>
        <v>0</v>
      </c>
      <c r="AB1290" s="819" t="str">
        <f t="shared" si="184"/>
      </c>
    </row>
    <row r="1291" ht="20"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2"/>
      </c>
      <c r="T1291" s="772" t="str">
        <f>IF(B1291="","",IF(ISERROR(MATCH($J1291,SorP!$B$1:$B$6226,0)),"",INDIRECT("'SorP'!$A$"&amp;MATCH($S1291&amp;$J1291,SorP!C:C,0))))</f>
      </c>
      <c r="U1291" s="792"/>
      <c r="V1291" s="817" t="e">
        <f>IF(C1291="",NA(),IF(OR(C1291="Smelter not listed",C1291="Smelter not yet identified"),MATCH($B1291&amp;$D1291,'Smelter Look-up'!$J:$J,0),MATCH($B1291&amp;$C1291,'Smelter Look-up'!$J:$J,0)))</f>
        <v>#N/A</v>
      </c>
      <c r="X1291" s="818">
        <f t="shared" si="183"/>
        <v>0</v>
      </c>
      <c r="AB1291" s="819" t="str">
        <f t="shared" si="184"/>
      </c>
    </row>
    <row r="1292" ht="20"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2"/>
      </c>
      <c r="T1292" s="772" t="str">
        <f>IF(B1292="","",IF(ISERROR(MATCH($J1292,SorP!$B$1:$B$6226,0)),"",INDIRECT("'SorP'!$A$"&amp;MATCH($S1292&amp;$J1292,SorP!C:C,0))))</f>
      </c>
      <c r="U1292" s="792"/>
      <c r="V1292" s="817" t="e">
        <f>IF(C1292="",NA(),IF(OR(C1292="Smelter not listed",C1292="Smelter not yet identified"),MATCH($B1292&amp;$D1292,'Smelter Look-up'!$J:$J,0),MATCH($B1292&amp;$C1292,'Smelter Look-up'!$J:$J,0)))</f>
        <v>#N/A</v>
      </c>
      <c r="X1292" s="818">
        <f t="shared" si="183"/>
        <v>0</v>
      </c>
      <c r="AB1292" s="819" t="str">
        <f t="shared" si="184"/>
      </c>
    </row>
    <row r="1293" ht="20"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2"/>
      </c>
      <c r="T1293" s="772" t="str">
        <f>IF(B1293="","",IF(ISERROR(MATCH($J1293,SorP!$B$1:$B$6226,0)),"",INDIRECT("'SorP'!$A$"&amp;MATCH($S1293&amp;$J1293,SorP!C:C,0))))</f>
      </c>
      <c r="U1293" s="792"/>
      <c r="V1293" s="817" t="e">
        <f>IF(C1293="",NA(),IF(OR(C1293="Smelter not listed",C1293="Smelter not yet identified"),MATCH($B1293&amp;$D1293,'Smelter Look-up'!$J:$J,0),MATCH($B1293&amp;$C1293,'Smelter Look-up'!$J:$J,0)))</f>
        <v>#N/A</v>
      </c>
      <c r="X1293" s="818">
        <f t="shared" si="183"/>
        <v>0</v>
      </c>
      <c r="AB1293" s="819" t="str">
        <f t="shared" si="184"/>
      </c>
    </row>
    <row r="1294" ht="20"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2"/>
      </c>
      <c r="T1294" s="772" t="str">
        <f>IF(B1294="","",IF(ISERROR(MATCH($J1294,SorP!$B$1:$B$6226,0)),"",INDIRECT("'SorP'!$A$"&amp;MATCH($S1294&amp;$J1294,SorP!C:C,0))))</f>
      </c>
      <c r="U1294" s="792"/>
      <c r="V1294" s="817" t="e">
        <f>IF(C1294="",NA(),IF(OR(C1294="Smelter not listed",C1294="Smelter not yet identified"),MATCH($B1294&amp;$D1294,'Smelter Look-up'!$J:$J,0),MATCH($B1294&amp;$C1294,'Smelter Look-up'!$J:$J,0)))</f>
        <v>#N/A</v>
      </c>
      <c r="X1294" s="818">
        <f t="shared" si="183"/>
        <v>0</v>
      </c>
      <c r="AB1294" s="819" t="str">
        <f t="shared" si="184"/>
      </c>
    </row>
    <row r="1295" ht="20"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2"/>
      </c>
      <c r="T1295" s="772" t="str">
        <f>IF(B1295="","",IF(ISERROR(MATCH($J1295,SorP!$B$1:$B$6226,0)),"",INDIRECT("'SorP'!$A$"&amp;MATCH($S1295&amp;$J1295,SorP!C:C,0))))</f>
      </c>
      <c r="U1295" s="792"/>
      <c r="V1295" s="817" t="e">
        <f>IF(C1295="",NA(),IF(OR(C1295="Smelter not listed",C1295="Smelter not yet identified"),MATCH($B1295&amp;$D1295,'Smelter Look-up'!$J:$J,0),MATCH($B1295&amp;$C1295,'Smelter Look-up'!$J:$J,0)))</f>
        <v>#N/A</v>
      </c>
      <c r="X1295" s="818">
        <f t="shared" si="183"/>
        <v>0</v>
      </c>
      <c r="AB1295" s="819" t="str">
        <f t="shared" si="184"/>
      </c>
    </row>
    <row r="1296" ht="20"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2"/>
      </c>
      <c r="T1296" s="772" t="str">
        <f>IF(B1296="","",IF(ISERROR(MATCH($J1296,SorP!$B$1:$B$6226,0)),"",INDIRECT("'SorP'!$A$"&amp;MATCH($S1296&amp;$J1296,SorP!C:C,0))))</f>
      </c>
      <c r="U1296" s="792"/>
      <c r="V1296" s="817" t="e">
        <f>IF(C1296="",NA(),IF(OR(C1296="Smelter not listed",C1296="Smelter not yet identified"),MATCH($B1296&amp;$D1296,'Smelter Look-up'!$J:$J,0),MATCH($B1296&amp;$C1296,'Smelter Look-up'!$J:$J,0)))</f>
        <v>#N/A</v>
      </c>
      <c r="X1296" s="818">
        <f t="shared" si="183"/>
        <v>0</v>
      </c>
      <c r="AB1296" s="819" t="str">
        <f t="shared" si="184"/>
      </c>
    </row>
    <row r="1297" ht="20"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2"/>
      </c>
      <c r="T1297" s="772" t="str">
        <f>IF(B1297="","",IF(ISERROR(MATCH($J1297,SorP!$B$1:$B$6226,0)),"",INDIRECT("'SorP'!$A$"&amp;MATCH($S1297&amp;$J1297,SorP!C:C,0))))</f>
      </c>
      <c r="U1297" s="792"/>
      <c r="V1297" s="817" t="e">
        <f>IF(C1297="",NA(),IF(OR(C1297="Smelter not listed",C1297="Smelter not yet identified"),MATCH($B1297&amp;$D1297,'Smelter Look-up'!$J:$J,0),MATCH($B1297&amp;$C1297,'Smelter Look-up'!$J:$J,0)))</f>
        <v>#N/A</v>
      </c>
      <c r="X1297" s="818">
        <f t="shared" si="183"/>
        <v>0</v>
      </c>
      <c r="AB1297" s="819" t="str">
        <f t="shared" si="184"/>
      </c>
    </row>
    <row r="1298" ht="20"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2"/>
      </c>
      <c r="T1298" s="772" t="str">
        <f>IF(B1298="","",IF(ISERROR(MATCH($J1298,SorP!$B$1:$B$6226,0)),"",INDIRECT("'SorP'!$A$"&amp;MATCH($S1298&amp;$J1298,SorP!C:C,0))))</f>
      </c>
      <c r="U1298" s="792"/>
      <c r="V1298" s="817" t="e">
        <f>IF(C1298="",NA(),IF(OR(C1298="Smelter not listed",C1298="Smelter not yet identified"),MATCH($B1298&amp;$D1298,'Smelter Look-up'!$J:$J,0),MATCH($B1298&amp;$C1298,'Smelter Look-up'!$J:$J,0)))</f>
        <v>#N/A</v>
      </c>
      <c r="X1298" s="818">
        <f t="shared" si="183"/>
        <v>0</v>
      </c>
      <c r="AB1298" s="819" t="str">
        <f t="shared" si="184"/>
      </c>
    </row>
    <row r="1299" ht="20"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2"/>
      </c>
      <c r="T1299" s="772" t="str">
        <f>IF(B1299="","",IF(ISERROR(MATCH($J1299,SorP!$B$1:$B$6226,0)),"",INDIRECT("'SorP'!$A$"&amp;MATCH($S1299&amp;$J1299,SorP!C:C,0))))</f>
      </c>
      <c r="U1299" s="792"/>
      <c r="V1299" s="817" t="e">
        <f>IF(C1299="",NA(),IF(OR(C1299="Smelter not listed",C1299="Smelter not yet identified"),MATCH($B1299&amp;$D1299,'Smelter Look-up'!$J:$J,0),MATCH($B1299&amp;$C1299,'Smelter Look-up'!$J:$J,0)))</f>
        <v>#N/A</v>
      </c>
      <c r="X1299" s="818">
        <f t="shared" si="183"/>
        <v>0</v>
      </c>
      <c r="AB1299" s="819" t="str">
        <f t="shared" si="184"/>
      </c>
    </row>
    <row r="1300" ht="20"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2"/>
      </c>
      <c r="T1300" s="772" t="str">
        <f>IF(B1300="","",IF(ISERROR(MATCH($J1300,SorP!$B$1:$B$6226,0)),"",INDIRECT("'SorP'!$A$"&amp;MATCH($S1300&amp;$J1300,SorP!C:C,0))))</f>
      </c>
      <c r="U1300" s="792"/>
      <c r="V1300" s="817" t="e">
        <f>IF(C1300="",NA(),IF(OR(C1300="Smelter not listed",C1300="Smelter not yet identified"),MATCH($B1300&amp;$D1300,'Smelter Look-up'!$J:$J,0),MATCH($B1300&amp;$C1300,'Smelter Look-up'!$J:$J,0)))</f>
        <v>#N/A</v>
      </c>
      <c r="X1300" s="818">
        <f t="shared" si="183"/>
        <v>0</v>
      </c>
      <c r="AB1300" s="819" t="str">
        <f t="shared" si="184"/>
      </c>
    </row>
    <row r="1301" ht="20"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2"/>
      </c>
      <c r="T1301" s="772" t="str">
        <f>IF(B1301="","",IF(ISERROR(MATCH($J1301,SorP!$B$1:$B$6226,0)),"",INDIRECT("'SorP'!$A$"&amp;MATCH($S1301&amp;$J1301,SorP!C:C,0))))</f>
      </c>
      <c r="U1301" s="792"/>
      <c r="V1301" s="817" t="e">
        <f>IF(C1301="",NA(),IF(OR(C1301="Smelter not listed",C1301="Smelter not yet identified"),MATCH($B1301&amp;$D1301,'Smelter Look-up'!$J:$J,0),MATCH($B1301&amp;$C1301,'Smelter Look-up'!$J:$J,0)))</f>
        <v>#N/A</v>
      </c>
      <c r="X1301" s="818">
        <f t="shared" si="183"/>
        <v>0</v>
      </c>
      <c r="AB1301" s="819" t="str">
        <f t="shared" si="184"/>
      </c>
    </row>
    <row r="1302" ht="20"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2"/>
      </c>
      <c r="T1302" s="772" t="str">
        <f>IF(B1302="","",IF(ISERROR(MATCH($J1302,SorP!$B$1:$B$6226,0)),"",INDIRECT("'SorP'!$A$"&amp;MATCH($S1302&amp;$J1302,SorP!C:C,0))))</f>
      </c>
      <c r="U1302" s="792"/>
      <c r="V1302" s="817" t="e">
        <f>IF(C1302="",NA(),IF(OR(C1302="Smelter not listed",C1302="Smelter not yet identified"),MATCH($B1302&amp;$D1302,'Smelter Look-up'!$J:$J,0),MATCH($B1302&amp;$C1302,'Smelter Look-up'!$J:$J,0)))</f>
        <v>#N/A</v>
      </c>
      <c r="X1302" s="818">
        <f t="shared" si="183"/>
        <v>0</v>
      </c>
      <c r="AB1302" s="819" t="str">
        <f t="shared" si="184"/>
      </c>
    </row>
    <row r="1303" ht="20"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2"/>
      </c>
      <c r="T1303" s="772" t="str">
        <f>IF(B1303="","",IF(ISERROR(MATCH($J1303,SorP!$B$1:$B$6226,0)),"",INDIRECT("'SorP'!$A$"&amp;MATCH($S1303&amp;$J1303,SorP!C:C,0))))</f>
      </c>
      <c r="U1303" s="792"/>
      <c r="V1303" s="817" t="e">
        <f>IF(C1303="",NA(),IF(OR(C1303="Smelter not listed",C1303="Smelter not yet identified"),MATCH($B1303&amp;$D1303,'Smelter Look-up'!$J:$J,0),MATCH($B1303&amp;$C1303,'Smelter Look-up'!$J:$J,0)))</f>
        <v>#N/A</v>
      </c>
      <c r="X1303" s="818">
        <f t="shared" si="183"/>
        <v>0</v>
      </c>
      <c r="AB1303" s="819" t="str">
        <f t="shared" si="184"/>
      </c>
    </row>
    <row r="1304" ht="20"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2"/>
      </c>
      <c r="T1304" s="772" t="str">
        <f>IF(B1304="","",IF(ISERROR(MATCH($J1304,SorP!$B$1:$B$6226,0)),"",INDIRECT("'SorP'!$A$"&amp;MATCH($S1304&amp;$J1304,SorP!C:C,0))))</f>
      </c>
      <c r="U1304" s="792"/>
      <c r="V1304" s="817" t="e">
        <f>IF(C1304="",NA(),IF(OR(C1304="Smelter not listed",C1304="Smelter not yet identified"),MATCH($B1304&amp;$D1304,'Smelter Look-up'!$J:$J,0),MATCH($B1304&amp;$C1304,'Smelter Look-up'!$J:$J,0)))</f>
        <v>#N/A</v>
      </c>
      <c r="X1304" s="818">
        <f t="shared" si="183"/>
        <v>0</v>
      </c>
      <c r="AB1304" s="819" t="str">
        <f t="shared" si="184"/>
      </c>
    </row>
    <row r="1305" ht="20"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2"/>
      </c>
      <c r="T1305" s="772" t="str">
        <f>IF(B1305="","",IF(ISERROR(MATCH($J1305,SorP!$B$1:$B$6226,0)),"",INDIRECT("'SorP'!$A$"&amp;MATCH($S1305&amp;$J1305,SorP!C:C,0))))</f>
      </c>
      <c r="U1305" s="792"/>
      <c r="V1305" s="817" t="e">
        <f>IF(C1305="",NA(),IF(OR(C1305="Smelter not listed",C1305="Smelter not yet identified"),MATCH($B1305&amp;$D1305,'Smelter Look-up'!$J:$J,0),MATCH($B1305&amp;$C1305,'Smelter Look-up'!$J:$J,0)))</f>
        <v>#N/A</v>
      </c>
      <c r="X1305" s="818">
        <f t="shared" si="183"/>
        <v>0</v>
      </c>
      <c r="AB1305" s="819" t="str">
        <f t="shared" si="184"/>
      </c>
    </row>
    <row r="1306" ht="20"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2"/>
      </c>
      <c r="T1306" s="772" t="str">
        <f>IF(B1306="","",IF(ISERROR(MATCH($J1306,SorP!$B$1:$B$6226,0)),"",INDIRECT("'SorP'!$A$"&amp;MATCH($S1306&amp;$J1306,SorP!C:C,0))))</f>
      </c>
      <c r="U1306" s="792"/>
      <c r="V1306" s="817" t="e">
        <f>IF(C1306="",NA(),IF(OR(C1306="Smelter not listed",C1306="Smelter not yet identified"),MATCH($B1306&amp;$D1306,'Smelter Look-up'!$J:$J,0),MATCH($B1306&amp;$C1306,'Smelter Look-up'!$J:$J,0)))</f>
        <v>#N/A</v>
      </c>
      <c r="X1306" s="818">
        <f t="shared" si="183"/>
        <v>0</v>
      </c>
      <c r="AB1306" s="819" t="str">
        <f t="shared" si="184"/>
      </c>
    </row>
    <row r="1307" ht="20"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2"/>
      </c>
      <c r="T1307" s="772" t="str">
        <f>IF(B1307="","",IF(ISERROR(MATCH($J1307,SorP!$B$1:$B$6226,0)),"",INDIRECT("'SorP'!$A$"&amp;MATCH($S1307&amp;$J1307,SorP!C:C,0))))</f>
      </c>
      <c r="U1307" s="792"/>
      <c r="V1307" s="817" t="e">
        <f>IF(C1307="",NA(),IF(OR(C1307="Smelter not listed",C1307="Smelter not yet identified"),MATCH($B1307&amp;$D1307,'Smelter Look-up'!$J:$J,0),MATCH($B1307&amp;$C1307,'Smelter Look-up'!$J:$J,0)))</f>
        <v>#N/A</v>
      </c>
      <c r="X1307" s="818">
        <f t="shared" si="183"/>
        <v>0</v>
      </c>
      <c r="AB1307" s="819" t="str">
        <f t="shared" si="184"/>
      </c>
    </row>
    <row r="1308" ht="20"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5">IF(B1308="","",IF(ISERROR(MATCH($E1308,CL,0)),"Unknown",INDIRECT("'C'!$A$"&amp;MATCH($E1308,CL,0)+1)))</f>
      </c>
      <c r="T1308" s="772" t="str">
        <f>IF(B1308="","",IF(ISERROR(MATCH($J1308,SorP!$B$1:$B$6226,0)),"",INDIRECT("'SorP'!$A$"&amp;MATCH($S1308&amp;$J1308,SorP!C:C,0))))</f>
      </c>
      <c r="U1308" s="792"/>
      <c r="V1308" s="817" t="e">
        <f>IF(C1308="",NA(),IF(OR(C1308="Smelter not listed",C1308="Smelter not yet identified"),MATCH($B1308&amp;$D1308,'Smelter Look-up'!$J:$J,0),MATCH($B1308&amp;$C1308,'Smelter Look-up'!$J:$J,0)))</f>
        <v>#N/A</v>
      </c>
      <c r="X1308" s="818">
        <f ref="X1308:X1338" t="shared" si="186">IF(AND(C1308="Smelter not listed",OR(LEN(D1308)=0,LEN(E1308)=0)),1,0)</f>
        <v>0</v>
      </c>
      <c r="AB1308" s="819" t="str">
        <f ref="AB1308:AB1338" t="shared" si="187">B1308&amp;C1308</f>
      </c>
    </row>
    <row r="1309" ht="20"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5"/>
      </c>
      <c r="T1309" s="772" t="str">
        <f>IF(B1309="","",IF(ISERROR(MATCH($J1309,SorP!$B$1:$B$6226,0)),"",INDIRECT("'SorP'!$A$"&amp;MATCH($S1309&amp;$J1309,SorP!C:C,0))))</f>
      </c>
      <c r="U1309" s="792"/>
      <c r="V1309" s="817" t="e">
        <f>IF(C1309="",NA(),IF(OR(C1309="Smelter not listed",C1309="Smelter not yet identified"),MATCH($B1309&amp;$D1309,'Smelter Look-up'!$J:$J,0),MATCH($B1309&amp;$C1309,'Smelter Look-up'!$J:$J,0)))</f>
        <v>#N/A</v>
      </c>
      <c r="X1309" s="818">
        <f t="shared" si="186"/>
        <v>0</v>
      </c>
      <c r="AB1309" s="819" t="str">
        <f t="shared" si="187"/>
      </c>
    </row>
    <row r="1310" ht="20"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5"/>
      </c>
      <c r="T1310" s="772" t="str">
        <f>IF(B1310="","",IF(ISERROR(MATCH($J1310,SorP!$B$1:$B$6226,0)),"",INDIRECT("'SorP'!$A$"&amp;MATCH($S1310&amp;$J1310,SorP!C:C,0))))</f>
      </c>
      <c r="U1310" s="792"/>
      <c r="V1310" s="817" t="e">
        <f>IF(C1310="",NA(),IF(OR(C1310="Smelter not listed",C1310="Smelter not yet identified"),MATCH($B1310&amp;$D1310,'Smelter Look-up'!$J:$J,0),MATCH($B1310&amp;$C1310,'Smelter Look-up'!$J:$J,0)))</f>
        <v>#N/A</v>
      </c>
      <c r="X1310" s="818">
        <f t="shared" si="186"/>
        <v>0</v>
      </c>
      <c r="AB1310" s="819" t="str">
        <f t="shared" si="187"/>
      </c>
    </row>
    <row r="1311" ht="20"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5"/>
      </c>
      <c r="T1311" s="772" t="str">
        <f>IF(B1311="","",IF(ISERROR(MATCH($J1311,SorP!$B$1:$B$6226,0)),"",INDIRECT("'SorP'!$A$"&amp;MATCH($S1311&amp;$J1311,SorP!C:C,0))))</f>
      </c>
      <c r="U1311" s="792"/>
      <c r="V1311" s="817" t="e">
        <f>IF(C1311="",NA(),IF(OR(C1311="Smelter not listed",C1311="Smelter not yet identified"),MATCH($B1311&amp;$D1311,'Smelter Look-up'!$J:$J,0),MATCH($B1311&amp;$C1311,'Smelter Look-up'!$J:$J,0)))</f>
        <v>#N/A</v>
      </c>
      <c r="X1311" s="818">
        <f t="shared" si="186"/>
        <v>0</v>
      </c>
      <c r="AB1311" s="819" t="str">
        <f t="shared" si="187"/>
      </c>
    </row>
    <row r="1312" ht="20"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5"/>
      </c>
      <c r="T1312" s="772" t="str">
        <f>IF(B1312="","",IF(ISERROR(MATCH($J1312,SorP!$B$1:$B$6226,0)),"",INDIRECT("'SorP'!$A$"&amp;MATCH($S1312&amp;$J1312,SorP!C:C,0))))</f>
      </c>
      <c r="U1312" s="792"/>
      <c r="V1312" s="817" t="e">
        <f>IF(C1312="",NA(),IF(OR(C1312="Smelter not listed",C1312="Smelter not yet identified"),MATCH($B1312&amp;$D1312,'Smelter Look-up'!$J:$J,0),MATCH($B1312&amp;$C1312,'Smelter Look-up'!$J:$J,0)))</f>
        <v>#N/A</v>
      </c>
      <c r="X1312" s="818">
        <f t="shared" si="186"/>
        <v>0</v>
      </c>
      <c r="AB1312" s="819" t="str">
        <f t="shared" si="187"/>
      </c>
    </row>
    <row r="1313" ht="20"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5"/>
      </c>
      <c r="T1313" s="772" t="str">
        <f>IF(B1313="","",IF(ISERROR(MATCH($J1313,SorP!$B$1:$B$6226,0)),"",INDIRECT("'SorP'!$A$"&amp;MATCH($S1313&amp;$J1313,SorP!C:C,0))))</f>
      </c>
      <c r="U1313" s="792"/>
      <c r="V1313" s="817" t="e">
        <f>IF(C1313="",NA(),IF(OR(C1313="Smelter not listed",C1313="Smelter not yet identified"),MATCH($B1313&amp;$D1313,'Smelter Look-up'!$J:$J,0),MATCH($B1313&amp;$C1313,'Smelter Look-up'!$J:$J,0)))</f>
        <v>#N/A</v>
      </c>
      <c r="X1313" s="818">
        <f t="shared" si="186"/>
        <v>0</v>
      </c>
      <c r="AB1313" s="819" t="str">
        <f t="shared" si="187"/>
      </c>
    </row>
    <row r="1314" ht="20"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5"/>
      </c>
      <c r="T1314" s="772" t="str">
        <f>IF(B1314="","",IF(ISERROR(MATCH($J1314,SorP!$B$1:$B$6226,0)),"",INDIRECT("'SorP'!$A$"&amp;MATCH($S1314&amp;$J1314,SorP!C:C,0))))</f>
      </c>
      <c r="U1314" s="792"/>
      <c r="V1314" s="817" t="e">
        <f>IF(C1314="",NA(),IF(OR(C1314="Smelter not listed",C1314="Smelter not yet identified"),MATCH($B1314&amp;$D1314,'Smelter Look-up'!$J:$J,0),MATCH($B1314&amp;$C1314,'Smelter Look-up'!$J:$J,0)))</f>
        <v>#N/A</v>
      </c>
      <c r="X1314" s="818">
        <f t="shared" si="186"/>
        <v>0</v>
      </c>
      <c r="AB1314" s="819" t="str">
        <f t="shared" si="187"/>
      </c>
    </row>
    <row r="1315" ht="20"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5"/>
      </c>
      <c r="T1315" s="772" t="str">
        <f>IF(B1315="","",IF(ISERROR(MATCH($J1315,SorP!$B$1:$B$6226,0)),"",INDIRECT("'SorP'!$A$"&amp;MATCH($S1315&amp;$J1315,SorP!C:C,0))))</f>
      </c>
      <c r="U1315" s="792"/>
      <c r="V1315" s="817" t="e">
        <f>IF(C1315="",NA(),IF(OR(C1315="Smelter not listed",C1315="Smelter not yet identified"),MATCH($B1315&amp;$D1315,'Smelter Look-up'!$J:$J,0),MATCH($B1315&amp;$C1315,'Smelter Look-up'!$J:$J,0)))</f>
        <v>#N/A</v>
      </c>
      <c r="X1315" s="818">
        <f t="shared" si="186"/>
        <v>0</v>
      </c>
      <c r="AB1315" s="819" t="str">
        <f t="shared" si="187"/>
      </c>
    </row>
    <row r="1316" ht="20"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5"/>
      </c>
      <c r="T1316" s="772" t="str">
        <f>IF(B1316="","",IF(ISERROR(MATCH($J1316,SorP!$B$1:$B$6226,0)),"",INDIRECT("'SorP'!$A$"&amp;MATCH($S1316&amp;$J1316,SorP!C:C,0))))</f>
      </c>
      <c r="U1316" s="792"/>
      <c r="V1316" s="817" t="e">
        <f>IF(C1316="",NA(),IF(OR(C1316="Smelter not listed",C1316="Smelter not yet identified"),MATCH($B1316&amp;$D1316,'Smelter Look-up'!$J:$J,0),MATCH($B1316&amp;$C1316,'Smelter Look-up'!$J:$J,0)))</f>
        <v>#N/A</v>
      </c>
      <c r="X1316" s="818">
        <f t="shared" si="186"/>
        <v>0</v>
      </c>
      <c r="AB1316" s="819" t="str">
        <f t="shared" si="187"/>
      </c>
    </row>
    <row r="1317" ht="20"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5"/>
      </c>
      <c r="T1317" s="772" t="str">
        <f>IF(B1317="","",IF(ISERROR(MATCH($J1317,SorP!$B$1:$B$6226,0)),"",INDIRECT("'SorP'!$A$"&amp;MATCH($S1317&amp;$J1317,SorP!C:C,0))))</f>
      </c>
      <c r="U1317" s="792"/>
      <c r="V1317" s="817" t="e">
        <f>IF(C1317="",NA(),IF(OR(C1317="Smelter not listed",C1317="Smelter not yet identified"),MATCH($B1317&amp;$D1317,'Smelter Look-up'!$J:$J,0),MATCH($B1317&amp;$C1317,'Smelter Look-up'!$J:$J,0)))</f>
        <v>#N/A</v>
      </c>
      <c r="X1317" s="818">
        <f t="shared" si="186"/>
        <v>0</v>
      </c>
      <c r="AB1317" s="819" t="str">
        <f t="shared" si="187"/>
      </c>
    </row>
    <row r="1318" ht="20"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5"/>
      </c>
      <c r="T1318" s="772" t="str">
        <f>IF(B1318="","",IF(ISERROR(MATCH($J1318,SorP!$B$1:$B$6226,0)),"",INDIRECT("'SorP'!$A$"&amp;MATCH($S1318&amp;$J1318,SorP!C:C,0))))</f>
      </c>
      <c r="U1318" s="792"/>
      <c r="V1318" s="817" t="e">
        <f>IF(C1318="",NA(),IF(OR(C1318="Smelter not listed",C1318="Smelter not yet identified"),MATCH($B1318&amp;$D1318,'Smelter Look-up'!$J:$J,0),MATCH($B1318&amp;$C1318,'Smelter Look-up'!$J:$J,0)))</f>
        <v>#N/A</v>
      </c>
      <c r="X1318" s="818">
        <f t="shared" si="186"/>
        <v>0</v>
      </c>
      <c r="AB1318" s="819" t="str">
        <f t="shared" si="187"/>
      </c>
    </row>
    <row r="1319" ht="20"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5"/>
      </c>
      <c r="T1319" s="772" t="str">
        <f>IF(B1319="","",IF(ISERROR(MATCH($J1319,SorP!$B$1:$B$6226,0)),"",INDIRECT("'SorP'!$A$"&amp;MATCH($S1319&amp;$J1319,SorP!C:C,0))))</f>
      </c>
      <c r="U1319" s="792"/>
      <c r="V1319" s="817" t="e">
        <f>IF(C1319="",NA(),IF(OR(C1319="Smelter not listed",C1319="Smelter not yet identified"),MATCH($B1319&amp;$D1319,'Smelter Look-up'!$J:$J,0),MATCH($B1319&amp;$C1319,'Smelter Look-up'!$J:$J,0)))</f>
        <v>#N/A</v>
      </c>
      <c r="X1319" s="818">
        <f t="shared" si="186"/>
        <v>0</v>
      </c>
      <c r="AB1319" s="819" t="str">
        <f t="shared" si="187"/>
      </c>
    </row>
    <row r="1320" ht="20"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5"/>
      </c>
      <c r="T1320" s="772" t="str">
        <f>IF(B1320="","",IF(ISERROR(MATCH($J1320,SorP!$B$1:$B$6226,0)),"",INDIRECT("'SorP'!$A$"&amp;MATCH($S1320&amp;$J1320,SorP!C:C,0))))</f>
      </c>
      <c r="U1320" s="792"/>
      <c r="V1320" s="817" t="e">
        <f>IF(C1320="",NA(),IF(OR(C1320="Smelter not listed",C1320="Smelter not yet identified"),MATCH($B1320&amp;$D1320,'Smelter Look-up'!$J:$J,0),MATCH($B1320&amp;$C1320,'Smelter Look-up'!$J:$J,0)))</f>
        <v>#N/A</v>
      </c>
      <c r="X1320" s="818">
        <f t="shared" si="186"/>
        <v>0</v>
      </c>
      <c r="AB1320" s="819" t="str">
        <f t="shared" si="187"/>
      </c>
    </row>
    <row r="1321" ht="20"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5"/>
      </c>
      <c r="T1321" s="772" t="str">
        <f>IF(B1321="","",IF(ISERROR(MATCH($J1321,SorP!$B$1:$B$6226,0)),"",INDIRECT("'SorP'!$A$"&amp;MATCH($S1321&amp;$J1321,SorP!C:C,0))))</f>
      </c>
      <c r="U1321" s="792"/>
      <c r="V1321" s="817" t="e">
        <f>IF(C1321="",NA(),IF(OR(C1321="Smelter not listed",C1321="Smelter not yet identified"),MATCH($B1321&amp;$D1321,'Smelter Look-up'!$J:$J,0),MATCH($B1321&amp;$C1321,'Smelter Look-up'!$J:$J,0)))</f>
        <v>#N/A</v>
      </c>
      <c r="X1321" s="818">
        <f t="shared" si="186"/>
        <v>0</v>
      </c>
      <c r="AB1321" s="819" t="str">
        <f t="shared" si="187"/>
      </c>
    </row>
    <row r="1322" ht="20"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5"/>
      </c>
      <c r="T1322" s="772" t="str">
        <f>IF(B1322="","",IF(ISERROR(MATCH($J1322,SorP!$B$1:$B$6226,0)),"",INDIRECT("'SorP'!$A$"&amp;MATCH($S1322&amp;$J1322,SorP!C:C,0))))</f>
      </c>
      <c r="U1322" s="792"/>
      <c r="V1322" s="817" t="e">
        <f>IF(C1322="",NA(),IF(OR(C1322="Smelter not listed",C1322="Smelter not yet identified"),MATCH($B1322&amp;$D1322,'Smelter Look-up'!$J:$J,0),MATCH($B1322&amp;$C1322,'Smelter Look-up'!$J:$J,0)))</f>
        <v>#N/A</v>
      </c>
      <c r="X1322" s="818">
        <f t="shared" si="186"/>
        <v>0</v>
      </c>
      <c r="AB1322" s="819" t="str">
        <f t="shared" si="187"/>
      </c>
    </row>
    <row r="1323" ht="20"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5"/>
      </c>
      <c r="T1323" s="772" t="str">
        <f>IF(B1323="","",IF(ISERROR(MATCH($J1323,SorP!$B$1:$B$6226,0)),"",INDIRECT("'SorP'!$A$"&amp;MATCH($S1323&amp;$J1323,SorP!C:C,0))))</f>
      </c>
      <c r="U1323" s="792"/>
      <c r="V1323" s="817" t="e">
        <f>IF(C1323="",NA(),IF(OR(C1323="Smelter not listed",C1323="Smelter not yet identified"),MATCH($B1323&amp;$D1323,'Smelter Look-up'!$J:$J,0),MATCH($B1323&amp;$C1323,'Smelter Look-up'!$J:$J,0)))</f>
        <v>#N/A</v>
      </c>
      <c r="X1323" s="818">
        <f t="shared" si="186"/>
        <v>0</v>
      </c>
      <c r="AB1323" s="819" t="str">
        <f t="shared" si="187"/>
      </c>
    </row>
    <row r="1324" ht="20"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5"/>
      </c>
      <c r="T1324" s="772" t="str">
        <f>IF(B1324="","",IF(ISERROR(MATCH($J1324,SorP!$B$1:$B$6226,0)),"",INDIRECT("'SorP'!$A$"&amp;MATCH($S1324&amp;$J1324,SorP!C:C,0))))</f>
      </c>
      <c r="U1324" s="792"/>
      <c r="V1324" s="817" t="e">
        <f>IF(C1324="",NA(),IF(OR(C1324="Smelter not listed",C1324="Smelter not yet identified"),MATCH($B1324&amp;$D1324,'Smelter Look-up'!$J:$J,0),MATCH($B1324&amp;$C1324,'Smelter Look-up'!$J:$J,0)))</f>
        <v>#N/A</v>
      </c>
      <c r="X1324" s="818">
        <f t="shared" si="186"/>
        <v>0</v>
      </c>
      <c r="AB1324" s="819" t="str">
        <f t="shared" si="187"/>
      </c>
    </row>
    <row r="1325" ht="20"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5"/>
      </c>
      <c r="T1325" s="772" t="str">
        <f>IF(B1325="","",IF(ISERROR(MATCH($J1325,SorP!$B$1:$B$6226,0)),"",INDIRECT("'SorP'!$A$"&amp;MATCH($S1325&amp;$J1325,SorP!C:C,0))))</f>
      </c>
      <c r="U1325" s="792"/>
      <c r="V1325" s="817" t="e">
        <f>IF(C1325="",NA(),IF(OR(C1325="Smelter not listed",C1325="Smelter not yet identified"),MATCH($B1325&amp;$D1325,'Smelter Look-up'!$J:$J,0),MATCH($B1325&amp;$C1325,'Smelter Look-up'!$J:$J,0)))</f>
        <v>#N/A</v>
      </c>
      <c r="X1325" s="818">
        <f t="shared" si="186"/>
        <v>0</v>
      </c>
      <c r="AB1325" s="819" t="str">
        <f t="shared" si="187"/>
      </c>
    </row>
    <row r="1326" ht="20"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5"/>
      </c>
      <c r="T1326" s="772" t="str">
        <f>IF(B1326="","",IF(ISERROR(MATCH($J1326,SorP!$B$1:$B$6226,0)),"",INDIRECT("'SorP'!$A$"&amp;MATCH($S1326&amp;$J1326,SorP!C:C,0))))</f>
      </c>
      <c r="U1326" s="792"/>
      <c r="V1326" s="817" t="e">
        <f>IF(C1326="",NA(),IF(OR(C1326="Smelter not listed",C1326="Smelter not yet identified"),MATCH($B1326&amp;$D1326,'Smelter Look-up'!$J:$J,0),MATCH($B1326&amp;$C1326,'Smelter Look-up'!$J:$J,0)))</f>
        <v>#N/A</v>
      </c>
      <c r="X1326" s="818">
        <f t="shared" si="186"/>
        <v>0</v>
      </c>
      <c r="AB1326" s="819" t="str">
        <f t="shared" si="187"/>
      </c>
    </row>
    <row r="1327" ht="20"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5"/>
      </c>
      <c r="T1327" s="772" t="str">
        <f>IF(B1327="","",IF(ISERROR(MATCH($J1327,SorP!$B$1:$B$6226,0)),"",INDIRECT("'SorP'!$A$"&amp;MATCH($S1327&amp;$J1327,SorP!C:C,0))))</f>
      </c>
      <c r="U1327" s="792"/>
      <c r="V1327" s="817" t="e">
        <f>IF(C1327="",NA(),IF(OR(C1327="Smelter not listed",C1327="Smelter not yet identified"),MATCH($B1327&amp;$D1327,'Smelter Look-up'!$J:$J,0),MATCH($B1327&amp;$C1327,'Smelter Look-up'!$J:$J,0)))</f>
        <v>#N/A</v>
      </c>
      <c r="X1327" s="818">
        <f t="shared" si="186"/>
        <v>0</v>
      </c>
      <c r="AB1327" s="819" t="str">
        <f t="shared" si="187"/>
      </c>
    </row>
    <row r="1328" ht="20"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5"/>
      </c>
      <c r="T1328" s="772" t="str">
        <f>IF(B1328="","",IF(ISERROR(MATCH($J1328,SorP!$B$1:$B$6226,0)),"",INDIRECT("'SorP'!$A$"&amp;MATCH($S1328&amp;$J1328,SorP!C:C,0))))</f>
      </c>
      <c r="U1328" s="792"/>
      <c r="V1328" s="817" t="e">
        <f>IF(C1328="",NA(),IF(OR(C1328="Smelter not listed",C1328="Smelter not yet identified"),MATCH($B1328&amp;$D1328,'Smelter Look-up'!$J:$J,0),MATCH($B1328&amp;$C1328,'Smelter Look-up'!$J:$J,0)))</f>
        <v>#N/A</v>
      </c>
      <c r="X1328" s="818">
        <f t="shared" si="186"/>
        <v>0</v>
      </c>
      <c r="AB1328" s="819" t="str">
        <f t="shared" si="187"/>
      </c>
    </row>
    <row r="1329" ht="20"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5"/>
      </c>
      <c r="T1329" s="772" t="str">
        <f>IF(B1329="","",IF(ISERROR(MATCH($J1329,SorP!$B$1:$B$6226,0)),"",INDIRECT("'SorP'!$A$"&amp;MATCH($S1329&amp;$J1329,SorP!C:C,0))))</f>
      </c>
      <c r="U1329" s="792"/>
      <c r="V1329" s="817" t="e">
        <f>IF(C1329="",NA(),IF(OR(C1329="Smelter not listed",C1329="Smelter not yet identified"),MATCH($B1329&amp;$D1329,'Smelter Look-up'!$J:$J,0),MATCH($B1329&amp;$C1329,'Smelter Look-up'!$J:$J,0)))</f>
        <v>#N/A</v>
      </c>
      <c r="X1329" s="818">
        <f t="shared" si="186"/>
        <v>0</v>
      </c>
      <c r="AB1329" s="819" t="str">
        <f t="shared" si="187"/>
      </c>
    </row>
    <row r="1330" ht="20"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5"/>
      </c>
      <c r="T1330" s="772" t="str">
        <f>IF(B1330="","",IF(ISERROR(MATCH($J1330,SorP!$B$1:$B$6226,0)),"",INDIRECT("'SorP'!$A$"&amp;MATCH($S1330&amp;$J1330,SorP!C:C,0))))</f>
      </c>
      <c r="U1330" s="792"/>
      <c r="V1330" s="817" t="e">
        <f>IF(C1330="",NA(),IF(OR(C1330="Smelter not listed",C1330="Smelter not yet identified"),MATCH($B1330&amp;$D1330,'Smelter Look-up'!$J:$J,0),MATCH($B1330&amp;$C1330,'Smelter Look-up'!$J:$J,0)))</f>
        <v>#N/A</v>
      </c>
      <c r="X1330" s="818">
        <f t="shared" si="186"/>
        <v>0</v>
      </c>
      <c r="AB1330" s="819" t="str">
        <f t="shared" si="187"/>
      </c>
    </row>
    <row r="1331" ht="20"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5"/>
      </c>
      <c r="T1331" s="772" t="str">
        <f>IF(B1331="","",IF(ISERROR(MATCH($J1331,SorP!$B$1:$B$6226,0)),"",INDIRECT("'SorP'!$A$"&amp;MATCH($S1331&amp;$J1331,SorP!C:C,0))))</f>
      </c>
      <c r="U1331" s="792"/>
      <c r="V1331" s="817" t="e">
        <f>IF(C1331="",NA(),IF(OR(C1331="Smelter not listed",C1331="Smelter not yet identified"),MATCH($B1331&amp;$D1331,'Smelter Look-up'!$J:$J,0),MATCH($B1331&amp;$C1331,'Smelter Look-up'!$J:$J,0)))</f>
        <v>#N/A</v>
      </c>
      <c r="X1331" s="818">
        <f t="shared" si="186"/>
        <v>0</v>
      </c>
      <c r="AB1331" s="819" t="str">
        <f t="shared" si="187"/>
      </c>
    </row>
    <row r="1332" ht="20"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5"/>
      </c>
      <c r="T1332" s="772" t="str">
        <f>IF(B1332="","",IF(ISERROR(MATCH($J1332,SorP!$B$1:$B$6226,0)),"",INDIRECT("'SorP'!$A$"&amp;MATCH($S1332&amp;$J1332,SorP!C:C,0))))</f>
      </c>
      <c r="U1332" s="792"/>
      <c r="V1332" s="817" t="e">
        <f>IF(C1332="",NA(),IF(OR(C1332="Smelter not listed",C1332="Smelter not yet identified"),MATCH($B1332&amp;$D1332,'Smelter Look-up'!$J:$J,0),MATCH($B1332&amp;$C1332,'Smelter Look-up'!$J:$J,0)))</f>
        <v>#N/A</v>
      </c>
      <c r="X1332" s="818">
        <f t="shared" si="186"/>
        <v>0</v>
      </c>
      <c r="AB1332" s="819" t="str">
        <f t="shared" si="187"/>
      </c>
    </row>
    <row r="1333" ht="20"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5"/>
      </c>
      <c r="T1333" s="772" t="str">
        <f>IF(B1333="","",IF(ISERROR(MATCH($J1333,SorP!$B$1:$B$6226,0)),"",INDIRECT("'SorP'!$A$"&amp;MATCH($S1333&amp;$J1333,SorP!C:C,0))))</f>
      </c>
      <c r="U1333" s="792"/>
      <c r="V1333" s="817" t="e">
        <f>IF(C1333="",NA(),IF(OR(C1333="Smelter not listed",C1333="Smelter not yet identified"),MATCH($B1333&amp;$D1333,'Smelter Look-up'!$J:$J,0),MATCH($B1333&amp;$C1333,'Smelter Look-up'!$J:$J,0)))</f>
        <v>#N/A</v>
      </c>
      <c r="X1333" s="818">
        <f t="shared" si="186"/>
        <v>0</v>
      </c>
      <c r="AB1333" s="819" t="str">
        <f t="shared" si="187"/>
      </c>
    </row>
    <row r="1334" ht="20"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5"/>
      </c>
      <c r="T1334" s="772" t="str">
        <f>IF(B1334="","",IF(ISERROR(MATCH($J1334,SorP!$B$1:$B$6226,0)),"",INDIRECT("'SorP'!$A$"&amp;MATCH($S1334&amp;$J1334,SorP!C:C,0))))</f>
      </c>
      <c r="U1334" s="792"/>
      <c r="V1334" s="817" t="e">
        <f>IF(C1334="",NA(),IF(OR(C1334="Smelter not listed",C1334="Smelter not yet identified"),MATCH($B1334&amp;$D1334,'Smelter Look-up'!$J:$J,0),MATCH($B1334&amp;$C1334,'Smelter Look-up'!$J:$J,0)))</f>
        <v>#N/A</v>
      </c>
      <c r="X1334" s="818">
        <f t="shared" si="186"/>
        <v>0</v>
      </c>
      <c r="AB1334" s="819" t="str">
        <f t="shared" si="187"/>
      </c>
    </row>
    <row r="1335" ht="20"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5"/>
      </c>
      <c r="T1335" s="772" t="str">
        <f>IF(B1335="","",IF(ISERROR(MATCH($J1335,SorP!$B$1:$B$6226,0)),"",INDIRECT("'SorP'!$A$"&amp;MATCH($S1335&amp;$J1335,SorP!C:C,0))))</f>
      </c>
      <c r="U1335" s="792"/>
      <c r="V1335" s="817" t="e">
        <f>IF(C1335="",NA(),IF(OR(C1335="Smelter not listed",C1335="Smelter not yet identified"),MATCH($B1335&amp;$D1335,'Smelter Look-up'!$J:$J,0),MATCH($B1335&amp;$C1335,'Smelter Look-up'!$J:$J,0)))</f>
        <v>#N/A</v>
      </c>
      <c r="X1335" s="818">
        <f t="shared" si="186"/>
        <v>0</v>
      </c>
      <c r="AB1335" s="819" t="str">
        <f t="shared" si="187"/>
      </c>
    </row>
    <row r="1336" ht="20"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5"/>
      </c>
      <c r="T1336" s="772" t="str">
        <f>IF(B1336="","",IF(ISERROR(MATCH($J1336,SorP!$B$1:$B$6226,0)),"",INDIRECT("'SorP'!$A$"&amp;MATCH($S1336&amp;$J1336,SorP!C:C,0))))</f>
      </c>
      <c r="U1336" s="792"/>
      <c r="V1336" s="817" t="e">
        <f>IF(C1336="",NA(),IF(OR(C1336="Smelter not listed",C1336="Smelter not yet identified"),MATCH($B1336&amp;$D1336,'Smelter Look-up'!$J:$J,0),MATCH($B1336&amp;$C1336,'Smelter Look-up'!$J:$J,0)))</f>
        <v>#N/A</v>
      </c>
      <c r="X1336" s="818">
        <f t="shared" si="186"/>
        <v>0</v>
      </c>
      <c r="AB1336" s="819" t="str">
        <f t="shared" si="187"/>
      </c>
    </row>
    <row r="1337" ht="20"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5"/>
      </c>
      <c r="T1337" s="772" t="str">
        <f>IF(B1337="","",IF(ISERROR(MATCH($J1337,SorP!$B$1:$B$6226,0)),"",INDIRECT("'SorP'!$A$"&amp;MATCH($S1337&amp;$J1337,SorP!C:C,0))))</f>
      </c>
      <c r="U1337" s="792"/>
      <c r="V1337" s="817" t="e">
        <f>IF(C1337="",NA(),IF(OR(C1337="Smelter not listed",C1337="Smelter not yet identified"),MATCH($B1337&amp;$D1337,'Smelter Look-up'!$J:$J,0),MATCH($B1337&amp;$C1337,'Smelter Look-up'!$J:$J,0)))</f>
        <v>#N/A</v>
      </c>
      <c r="X1337" s="818">
        <f t="shared" si="186"/>
        <v>0</v>
      </c>
      <c r="AB1337" s="819" t="str">
        <f t="shared" si="187"/>
      </c>
    </row>
    <row r="1338" ht="20"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5"/>
      </c>
      <c r="T1338" s="772" t="str">
        <f>IF(B1338="","",IF(ISERROR(MATCH($J1338,SorP!$B$1:$B$6226,0)),"",INDIRECT("'SorP'!$A$"&amp;MATCH($S1338&amp;$J1338,SorP!C:C,0))))</f>
      </c>
      <c r="U1338" s="792"/>
      <c r="V1338" s="817" t="e">
        <f>IF(C1338="",NA(),IF(OR(C1338="Smelter not listed",C1338="Smelter not yet identified"),MATCH($B1338&amp;$D1338,'Smelter Look-up'!$J:$J,0),MATCH($B1338&amp;$C1338,'Smelter Look-up'!$J:$J,0)))</f>
        <v>#N/A</v>
      </c>
      <c r="X1338" s="818">
        <f t="shared" si="186"/>
        <v>0</v>
      </c>
      <c r="AB1338" s="819" t="str">
        <f t="shared" si="187"/>
      </c>
    </row>
    <row r="1339" ht="20"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IF(B1339="","",IF(ISERROR(MATCH($J1339,SorP!$B$1:$B$6226,0)),"",INDIRECT("'SorP'!$A$"&amp;MATCH($S1339&amp;$J1339,SorP!C:C,0))))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1">IF(B1340="","",IF(ISERROR(MATCH($E1340,CL,0)),"Unknown",INDIRECT("'C'!$A$"&amp;MATCH($E1340,CL,0)+1)))</f>
      </c>
      <c r="T1340" s="772" t="str">
        <f>IF(B1340="","",IF(ISERROR(MATCH($J1340,SorP!$B$1:$B$6226,0)),"",INDIRECT("'SorP'!$A$"&amp;MATCH($S1340&amp;$J1340,SorP!C:C,0))))</f>
      </c>
      <c r="U1340" s="792"/>
      <c r="V1340" s="817" t="e">
        <f>IF(C1340="",NA(),IF(OR(C1340="Smelter not listed",C1340="Smelter not yet identified"),MATCH($B1340&amp;$D1340,'Smelter Look-up'!$J:$J,0),MATCH($B1340&amp;$C1340,'Smelter Look-up'!$J:$J,0)))</f>
        <v>#N/A</v>
      </c>
      <c r="X1340" s="818">
        <f ref="X1340:X1371" t="shared" si="192">IF(AND(C1340="Smelter not listed",OR(LEN(D1340)=0,LEN(E1340)=0)),1,0)</f>
        <v>0</v>
      </c>
      <c r="AB1340" s="819" t="str">
        <f ref="AB1340:AB1371" t="shared" si="193">B1340&amp;C1340</f>
      </c>
    </row>
    <row r="1341" ht="20"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1"/>
      </c>
      <c r="T1341" s="772" t="str">
        <f>IF(B1341="","",IF(ISERROR(MATCH($J1341,SorP!$B$1:$B$6226,0)),"",INDIRECT("'SorP'!$A$"&amp;MATCH($S1341&amp;$J1341,SorP!C:C,0))))</f>
      </c>
      <c r="U1341" s="792"/>
      <c r="V1341" s="817" t="e">
        <f>IF(C1341="",NA(),IF(OR(C1341="Smelter not listed",C1341="Smelter not yet identified"),MATCH($B1341&amp;$D1341,'Smelter Look-up'!$J:$J,0),MATCH($B1341&amp;$C1341,'Smelter Look-up'!$J:$J,0)))</f>
        <v>#N/A</v>
      </c>
      <c r="X1341" s="818">
        <f t="shared" si="192"/>
        <v>0</v>
      </c>
      <c r="AB1341" s="819" t="str">
        <f t="shared" si="193"/>
      </c>
    </row>
    <row r="1342" ht="20"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1"/>
      </c>
      <c r="T1342" s="772" t="str">
        <f>IF(B1342="","",IF(ISERROR(MATCH($J1342,SorP!$B$1:$B$6226,0)),"",INDIRECT("'SorP'!$A$"&amp;MATCH($S1342&amp;$J1342,SorP!C:C,0))))</f>
      </c>
      <c r="U1342" s="792"/>
      <c r="V1342" s="817" t="e">
        <f>IF(C1342="",NA(),IF(OR(C1342="Smelter not listed",C1342="Smelter not yet identified"),MATCH($B1342&amp;$D1342,'Smelter Look-up'!$J:$J,0),MATCH($B1342&amp;$C1342,'Smelter Look-up'!$J:$J,0)))</f>
        <v>#N/A</v>
      </c>
      <c r="X1342" s="818">
        <f t="shared" si="192"/>
        <v>0</v>
      </c>
      <c r="AB1342" s="819" t="str">
        <f t="shared" si="193"/>
      </c>
    </row>
    <row r="1343" ht="20"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1"/>
      </c>
      <c r="T1343" s="772" t="str">
        <f>IF(B1343="","",IF(ISERROR(MATCH($J1343,SorP!$B$1:$B$6226,0)),"",INDIRECT("'SorP'!$A$"&amp;MATCH($S1343&amp;$J1343,SorP!C:C,0))))</f>
      </c>
      <c r="U1343" s="792"/>
      <c r="V1343" s="817" t="e">
        <f>IF(C1343="",NA(),IF(OR(C1343="Smelter not listed",C1343="Smelter not yet identified"),MATCH($B1343&amp;$D1343,'Smelter Look-up'!$J:$J,0),MATCH($B1343&amp;$C1343,'Smelter Look-up'!$J:$J,0)))</f>
        <v>#N/A</v>
      </c>
      <c r="X1343" s="818">
        <f t="shared" si="192"/>
        <v>0</v>
      </c>
      <c r="AB1343" s="819" t="str">
        <f t="shared" si="193"/>
      </c>
    </row>
    <row r="1344" ht="20"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1"/>
      </c>
      <c r="T1344" s="772" t="str">
        <f>IF(B1344="","",IF(ISERROR(MATCH($J1344,SorP!$B$1:$B$6226,0)),"",INDIRECT("'SorP'!$A$"&amp;MATCH($S1344&amp;$J1344,SorP!C:C,0))))</f>
      </c>
      <c r="U1344" s="792"/>
      <c r="V1344" s="817" t="e">
        <f>IF(C1344="",NA(),IF(OR(C1344="Smelter not listed",C1344="Smelter not yet identified"),MATCH($B1344&amp;$D1344,'Smelter Look-up'!$J:$J,0),MATCH($B1344&amp;$C1344,'Smelter Look-up'!$J:$J,0)))</f>
        <v>#N/A</v>
      </c>
      <c r="X1344" s="818">
        <f t="shared" si="192"/>
        <v>0</v>
      </c>
      <c r="AB1344" s="819" t="str">
        <f t="shared" si="193"/>
      </c>
    </row>
    <row r="1345" ht="20"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1"/>
      </c>
      <c r="T1345" s="772" t="str">
        <f>IF(B1345="","",IF(ISERROR(MATCH($J1345,SorP!$B$1:$B$6226,0)),"",INDIRECT("'SorP'!$A$"&amp;MATCH($S1345&amp;$J1345,SorP!C:C,0))))</f>
      </c>
      <c r="U1345" s="792"/>
      <c r="V1345" s="817" t="e">
        <f>IF(C1345="",NA(),IF(OR(C1345="Smelter not listed",C1345="Smelter not yet identified"),MATCH($B1345&amp;$D1345,'Smelter Look-up'!$J:$J,0),MATCH($B1345&amp;$C1345,'Smelter Look-up'!$J:$J,0)))</f>
        <v>#N/A</v>
      </c>
      <c r="X1345" s="818">
        <f t="shared" si="192"/>
        <v>0</v>
      </c>
      <c r="AB1345" s="819" t="str">
        <f t="shared" si="193"/>
      </c>
    </row>
    <row r="1346" ht="20"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1"/>
      </c>
      <c r="T1346" s="772" t="str">
        <f>IF(B1346="","",IF(ISERROR(MATCH($J1346,SorP!$B$1:$B$6226,0)),"",INDIRECT("'SorP'!$A$"&amp;MATCH($S1346&amp;$J1346,SorP!C:C,0))))</f>
      </c>
      <c r="U1346" s="792"/>
      <c r="V1346" s="817" t="e">
        <f>IF(C1346="",NA(),IF(OR(C1346="Smelter not listed",C1346="Smelter not yet identified"),MATCH($B1346&amp;$D1346,'Smelter Look-up'!$J:$J,0),MATCH($B1346&amp;$C1346,'Smelter Look-up'!$J:$J,0)))</f>
        <v>#N/A</v>
      </c>
      <c r="X1346" s="818">
        <f t="shared" si="192"/>
        <v>0</v>
      </c>
      <c r="AB1346" s="819" t="str">
        <f t="shared" si="193"/>
      </c>
    </row>
    <row r="1347" ht="20"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1"/>
      </c>
      <c r="T1347" s="772" t="str">
        <f>IF(B1347="","",IF(ISERROR(MATCH($J1347,SorP!$B$1:$B$6226,0)),"",INDIRECT("'SorP'!$A$"&amp;MATCH($S1347&amp;$J1347,SorP!C:C,0))))</f>
      </c>
      <c r="U1347" s="792"/>
      <c r="V1347" s="817" t="e">
        <f>IF(C1347="",NA(),IF(OR(C1347="Smelter not listed",C1347="Smelter not yet identified"),MATCH($B1347&amp;$D1347,'Smelter Look-up'!$J:$J,0),MATCH($B1347&amp;$C1347,'Smelter Look-up'!$J:$J,0)))</f>
        <v>#N/A</v>
      </c>
      <c r="X1347" s="818">
        <f t="shared" si="192"/>
        <v>0</v>
      </c>
      <c r="AB1347" s="819" t="str">
        <f t="shared" si="193"/>
      </c>
    </row>
    <row r="1348" ht="20"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1"/>
      </c>
      <c r="T1348" s="772" t="str">
        <f>IF(B1348="","",IF(ISERROR(MATCH($J1348,SorP!$B$1:$B$6226,0)),"",INDIRECT("'SorP'!$A$"&amp;MATCH($S1348&amp;$J1348,SorP!C:C,0))))</f>
      </c>
      <c r="U1348" s="792"/>
      <c r="V1348" s="817" t="e">
        <f>IF(C1348="",NA(),IF(OR(C1348="Smelter not listed",C1348="Smelter not yet identified"),MATCH($B1348&amp;$D1348,'Smelter Look-up'!$J:$J,0),MATCH($B1348&amp;$C1348,'Smelter Look-up'!$J:$J,0)))</f>
        <v>#N/A</v>
      </c>
      <c r="X1348" s="818">
        <f t="shared" si="192"/>
        <v>0</v>
      </c>
      <c r="AB1348" s="819" t="str">
        <f t="shared" si="193"/>
      </c>
    </row>
    <row r="1349" ht="20"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1"/>
      </c>
      <c r="T1349" s="772" t="str">
        <f>IF(B1349="","",IF(ISERROR(MATCH($J1349,SorP!$B$1:$B$6226,0)),"",INDIRECT("'SorP'!$A$"&amp;MATCH($S1349&amp;$J1349,SorP!C:C,0))))</f>
      </c>
      <c r="U1349" s="792"/>
      <c r="V1349" s="817" t="e">
        <f>IF(C1349="",NA(),IF(OR(C1349="Smelter not listed",C1349="Smelter not yet identified"),MATCH($B1349&amp;$D1349,'Smelter Look-up'!$J:$J,0),MATCH($B1349&amp;$C1349,'Smelter Look-up'!$J:$J,0)))</f>
        <v>#N/A</v>
      </c>
      <c r="X1349" s="818">
        <f t="shared" si="192"/>
        <v>0</v>
      </c>
      <c r="AB1349" s="819" t="str">
        <f t="shared" si="193"/>
      </c>
    </row>
    <row r="1350" ht="20"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1"/>
      </c>
      <c r="T1350" s="772" t="str">
        <f>IF(B1350="","",IF(ISERROR(MATCH($J1350,SorP!$B$1:$B$6226,0)),"",INDIRECT("'SorP'!$A$"&amp;MATCH($S1350&amp;$J1350,SorP!C:C,0))))</f>
      </c>
      <c r="U1350" s="792"/>
      <c r="V1350" s="817" t="e">
        <f>IF(C1350="",NA(),IF(OR(C1350="Smelter not listed",C1350="Smelter not yet identified"),MATCH($B1350&amp;$D1350,'Smelter Look-up'!$J:$J,0),MATCH($B1350&amp;$C1350,'Smelter Look-up'!$J:$J,0)))</f>
        <v>#N/A</v>
      </c>
      <c r="X1350" s="818">
        <f t="shared" si="192"/>
        <v>0</v>
      </c>
      <c r="AB1350" s="819" t="str">
        <f t="shared" si="193"/>
      </c>
    </row>
    <row r="1351" ht="20"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1"/>
      </c>
      <c r="T1351" s="772" t="str">
        <f>IF(B1351="","",IF(ISERROR(MATCH($J1351,SorP!$B$1:$B$6226,0)),"",INDIRECT("'SorP'!$A$"&amp;MATCH($S1351&amp;$J1351,SorP!C:C,0))))</f>
      </c>
      <c r="U1351" s="792"/>
      <c r="V1351" s="817" t="e">
        <f>IF(C1351="",NA(),IF(OR(C1351="Smelter not listed",C1351="Smelter not yet identified"),MATCH($B1351&amp;$D1351,'Smelter Look-up'!$J:$J,0),MATCH($B1351&amp;$C1351,'Smelter Look-up'!$J:$J,0)))</f>
        <v>#N/A</v>
      </c>
      <c r="X1351" s="818">
        <f t="shared" si="192"/>
        <v>0</v>
      </c>
      <c r="AB1351" s="819" t="str">
        <f t="shared" si="193"/>
      </c>
    </row>
    <row r="1352" ht="20"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1"/>
      </c>
      <c r="T1352" s="772" t="str">
        <f>IF(B1352="","",IF(ISERROR(MATCH($J1352,SorP!$B$1:$B$6226,0)),"",INDIRECT("'SorP'!$A$"&amp;MATCH($S1352&amp;$J1352,SorP!C:C,0))))</f>
      </c>
      <c r="U1352" s="792"/>
      <c r="V1352" s="817" t="e">
        <f>IF(C1352="",NA(),IF(OR(C1352="Smelter not listed",C1352="Smelter not yet identified"),MATCH($B1352&amp;$D1352,'Smelter Look-up'!$J:$J,0),MATCH($B1352&amp;$C1352,'Smelter Look-up'!$J:$J,0)))</f>
        <v>#N/A</v>
      </c>
      <c r="X1352" s="818">
        <f t="shared" si="192"/>
        <v>0</v>
      </c>
      <c r="AB1352" s="819" t="str">
        <f t="shared" si="193"/>
      </c>
    </row>
    <row r="1353" ht="20"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1"/>
      </c>
      <c r="T1353" s="772" t="str">
        <f>IF(B1353="","",IF(ISERROR(MATCH($J1353,SorP!$B$1:$B$6226,0)),"",INDIRECT("'SorP'!$A$"&amp;MATCH($S1353&amp;$J1353,SorP!C:C,0))))</f>
      </c>
      <c r="U1353" s="792"/>
      <c r="V1353" s="817" t="e">
        <f>IF(C1353="",NA(),IF(OR(C1353="Smelter not listed",C1353="Smelter not yet identified"),MATCH($B1353&amp;$D1353,'Smelter Look-up'!$J:$J,0),MATCH($B1353&amp;$C1353,'Smelter Look-up'!$J:$J,0)))</f>
        <v>#N/A</v>
      </c>
      <c r="X1353" s="818">
        <f t="shared" si="192"/>
        <v>0</v>
      </c>
      <c r="AB1353" s="819" t="str">
        <f t="shared" si="193"/>
      </c>
    </row>
    <row r="1354" ht="20"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1"/>
      </c>
      <c r="T1354" s="772" t="str">
        <f>IF(B1354="","",IF(ISERROR(MATCH($J1354,SorP!$B$1:$B$6226,0)),"",INDIRECT("'SorP'!$A$"&amp;MATCH($S1354&amp;$J1354,SorP!C:C,0))))</f>
      </c>
      <c r="U1354" s="792"/>
      <c r="V1354" s="817" t="e">
        <f>IF(C1354="",NA(),IF(OR(C1354="Smelter not listed",C1354="Smelter not yet identified"),MATCH($B1354&amp;$D1354,'Smelter Look-up'!$J:$J,0),MATCH($B1354&amp;$C1354,'Smelter Look-up'!$J:$J,0)))</f>
        <v>#N/A</v>
      </c>
      <c r="X1354" s="818">
        <f t="shared" si="192"/>
        <v>0</v>
      </c>
      <c r="AB1354" s="819" t="str">
        <f t="shared" si="193"/>
      </c>
    </row>
    <row r="1355" ht="20"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1"/>
      </c>
      <c r="T1355" s="772" t="str">
        <f>IF(B1355="","",IF(ISERROR(MATCH($J1355,SorP!$B$1:$B$6226,0)),"",INDIRECT("'SorP'!$A$"&amp;MATCH($S1355&amp;$J1355,SorP!C:C,0))))</f>
      </c>
      <c r="U1355" s="792"/>
      <c r="V1355" s="817" t="e">
        <f>IF(C1355="",NA(),IF(OR(C1355="Smelter not listed",C1355="Smelter not yet identified"),MATCH($B1355&amp;$D1355,'Smelter Look-up'!$J:$J,0),MATCH($B1355&amp;$C1355,'Smelter Look-up'!$J:$J,0)))</f>
        <v>#N/A</v>
      </c>
      <c r="X1355" s="818">
        <f t="shared" si="192"/>
        <v>0</v>
      </c>
      <c r="AB1355" s="819" t="str">
        <f t="shared" si="193"/>
      </c>
    </row>
    <row r="1356" ht="20"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1"/>
      </c>
      <c r="T1356" s="772" t="str">
        <f>IF(B1356="","",IF(ISERROR(MATCH($J1356,SorP!$B$1:$B$6226,0)),"",INDIRECT("'SorP'!$A$"&amp;MATCH($S1356&amp;$J1356,SorP!C:C,0))))</f>
      </c>
      <c r="U1356" s="792"/>
      <c r="V1356" s="817" t="e">
        <f>IF(C1356="",NA(),IF(OR(C1356="Smelter not listed",C1356="Smelter not yet identified"),MATCH($B1356&amp;$D1356,'Smelter Look-up'!$J:$J,0),MATCH($B1356&amp;$C1356,'Smelter Look-up'!$J:$J,0)))</f>
        <v>#N/A</v>
      </c>
      <c r="X1356" s="818">
        <f t="shared" si="192"/>
        <v>0</v>
      </c>
      <c r="AB1356" s="819" t="str">
        <f t="shared" si="193"/>
      </c>
    </row>
    <row r="1357" ht="20"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1"/>
      </c>
      <c r="T1357" s="772" t="str">
        <f>IF(B1357="","",IF(ISERROR(MATCH($J1357,SorP!$B$1:$B$6226,0)),"",INDIRECT("'SorP'!$A$"&amp;MATCH($S1357&amp;$J1357,SorP!C:C,0))))</f>
      </c>
      <c r="U1357" s="792"/>
      <c r="V1357" s="817" t="e">
        <f>IF(C1357="",NA(),IF(OR(C1357="Smelter not listed",C1357="Smelter not yet identified"),MATCH($B1357&amp;$D1357,'Smelter Look-up'!$J:$J,0),MATCH($B1357&amp;$C1357,'Smelter Look-up'!$J:$J,0)))</f>
        <v>#N/A</v>
      </c>
      <c r="X1357" s="818">
        <f t="shared" si="192"/>
        <v>0</v>
      </c>
      <c r="AB1357" s="819" t="str">
        <f t="shared" si="193"/>
      </c>
    </row>
    <row r="1358" ht="20"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1"/>
      </c>
      <c r="T1358" s="772" t="str">
        <f>IF(B1358="","",IF(ISERROR(MATCH($J1358,SorP!$B$1:$B$6226,0)),"",INDIRECT("'SorP'!$A$"&amp;MATCH($S1358&amp;$J1358,SorP!C:C,0))))</f>
      </c>
      <c r="U1358" s="792"/>
      <c r="V1358" s="817" t="e">
        <f>IF(C1358="",NA(),IF(OR(C1358="Smelter not listed",C1358="Smelter not yet identified"),MATCH($B1358&amp;$D1358,'Smelter Look-up'!$J:$J,0),MATCH($B1358&amp;$C1358,'Smelter Look-up'!$J:$J,0)))</f>
        <v>#N/A</v>
      </c>
      <c r="X1358" s="818">
        <f t="shared" si="192"/>
        <v>0</v>
      </c>
      <c r="AB1358" s="819" t="str">
        <f t="shared" si="193"/>
      </c>
    </row>
    <row r="1359" ht="20"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1"/>
      </c>
      <c r="T1359" s="772" t="str">
        <f>IF(B1359="","",IF(ISERROR(MATCH($J1359,SorP!$B$1:$B$6226,0)),"",INDIRECT("'SorP'!$A$"&amp;MATCH($S1359&amp;$J1359,SorP!C:C,0))))</f>
      </c>
      <c r="U1359" s="792"/>
      <c r="V1359" s="817" t="e">
        <f>IF(C1359="",NA(),IF(OR(C1359="Smelter not listed",C1359="Smelter not yet identified"),MATCH($B1359&amp;$D1359,'Smelter Look-up'!$J:$J,0),MATCH($B1359&amp;$C1359,'Smelter Look-up'!$J:$J,0)))</f>
        <v>#N/A</v>
      </c>
      <c r="X1359" s="818">
        <f t="shared" si="192"/>
        <v>0</v>
      </c>
      <c r="AB1359" s="819" t="str">
        <f t="shared" si="193"/>
      </c>
    </row>
    <row r="1360" ht="20"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1"/>
      </c>
      <c r="T1360" s="772" t="str">
        <f>IF(B1360="","",IF(ISERROR(MATCH($J1360,SorP!$B$1:$B$6226,0)),"",INDIRECT("'SorP'!$A$"&amp;MATCH($S1360&amp;$J1360,SorP!C:C,0))))</f>
      </c>
      <c r="U1360" s="792"/>
      <c r="V1360" s="817" t="e">
        <f>IF(C1360="",NA(),IF(OR(C1360="Smelter not listed",C1360="Smelter not yet identified"),MATCH($B1360&amp;$D1360,'Smelter Look-up'!$J:$J,0),MATCH($B1360&amp;$C1360,'Smelter Look-up'!$J:$J,0)))</f>
        <v>#N/A</v>
      </c>
      <c r="X1360" s="818">
        <f t="shared" si="192"/>
        <v>0</v>
      </c>
      <c r="AB1360" s="819" t="str">
        <f t="shared" si="193"/>
      </c>
    </row>
    <row r="1361" ht="20"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1"/>
      </c>
      <c r="T1361" s="772" t="str">
        <f>IF(B1361="","",IF(ISERROR(MATCH($J1361,SorP!$B$1:$B$6226,0)),"",INDIRECT("'SorP'!$A$"&amp;MATCH($S1361&amp;$J1361,SorP!C:C,0))))</f>
      </c>
      <c r="U1361" s="792"/>
      <c r="V1361" s="817" t="e">
        <f>IF(C1361="",NA(),IF(OR(C1361="Smelter not listed",C1361="Smelter not yet identified"),MATCH($B1361&amp;$D1361,'Smelter Look-up'!$J:$J,0),MATCH($B1361&amp;$C1361,'Smelter Look-up'!$J:$J,0)))</f>
        <v>#N/A</v>
      </c>
      <c r="X1361" s="818">
        <f t="shared" si="192"/>
        <v>0</v>
      </c>
      <c r="AB1361" s="819" t="str">
        <f t="shared" si="193"/>
      </c>
    </row>
    <row r="1362" ht="20"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1"/>
      </c>
      <c r="T1362" s="772" t="str">
        <f>IF(B1362="","",IF(ISERROR(MATCH($J1362,SorP!$B$1:$B$6226,0)),"",INDIRECT("'SorP'!$A$"&amp;MATCH($S1362&amp;$J1362,SorP!C:C,0))))</f>
      </c>
      <c r="U1362" s="792"/>
      <c r="V1362" s="817" t="e">
        <f>IF(C1362="",NA(),IF(OR(C1362="Smelter not listed",C1362="Smelter not yet identified"),MATCH($B1362&amp;$D1362,'Smelter Look-up'!$J:$J,0),MATCH($B1362&amp;$C1362,'Smelter Look-up'!$J:$J,0)))</f>
        <v>#N/A</v>
      </c>
      <c r="X1362" s="818">
        <f t="shared" si="192"/>
        <v>0</v>
      </c>
      <c r="AB1362" s="819" t="str">
        <f t="shared" si="193"/>
      </c>
    </row>
    <row r="1363" ht="20"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1"/>
      </c>
      <c r="T1363" s="772" t="str">
        <f>IF(B1363="","",IF(ISERROR(MATCH($J1363,SorP!$B$1:$B$6226,0)),"",INDIRECT("'SorP'!$A$"&amp;MATCH($S1363&amp;$J1363,SorP!C:C,0))))</f>
      </c>
      <c r="U1363" s="792"/>
      <c r="V1363" s="817" t="e">
        <f>IF(C1363="",NA(),IF(OR(C1363="Smelter not listed",C1363="Smelter not yet identified"),MATCH($B1363&amp;$D1363,'Smelter Look-up'!$J:$J,0),MATCH($B1363&amp;$C1363,'Smelter Look-up'!$J:$J,0)))</f>
        <v>#N/A</v>
      </c>
      <c r="X1363" s="818">
        <f t="shared" si="192"/>
        <v>0</v>
      </c>
      <c r="AB1363" s="819" t="str">
        <f t="shared" si="193"/>
      </c>
    </row>
    <row r="1364" ht="20"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1"/>
      </c>
      <c r="T1364" s="772" t="str">
        <f>IF(B1364="","",IF(ISERROR(MATCH($J1364,SorP!$B$1:$B$6226,0)),"",INDIRECT("'SorP'!$A$"&amp;MATCH($S1364&amp;$J1364,SorP!C:C,0))))</f>
      </c>
      <c r="U1364" s="792"/>
      <c r="V1364" s="817" t="e">
        <f>IF(C1364="",NA(),IF(OR(C1364="Smelter not listed",C1364="Smelter not yet identified"),MATCH($B1364&amp;$D1364,'Smelter Look-up'!$J:$J,0),MATCH($B1364&amp;$C1364,'Smelter Look-up'!$J:$J,0)))</f>
        <v>#N/A</v>
      </c>
      <c r="X1364" s="818">
        <f t="shared" si="192"/>
        <v>0</v>
      </c>
      <c r="AB1364" s="819" t="str">
        <f t="shared" si="193"/>
      </c>
    </row>
    <row r="1365" ht="20"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1"/>
      </c>
      <c r="T1365" s="772" t="str">
        <f>IF(B1365="","",IF(ISERROR(MATCH($J1365,SorP!$B$1:$B$6226,0)),"",INDIRECT("'SorP'!$A$"&amp;MATCH($S1365&amp;$J1365,SorP!C:C,0))))</f>
      </c>
      <c r="U1365" s="792"/>
      <c r="V1365" s="817" t="e">
        <f>IF(C1365="",NA(),IF(OR(C1365="Smelter not listed",C1365="Smelter not yet identified"),MATCH($B1365&amp;$D1365,'Smelter Look-up'!$J:$J,0),MATCH($B1365&amp;$C1365,'Smelter Look-up'!$J:$J,0)))</f>
        <v>#N/A</v>
      </c>
      <c r="X1365" s="818">
        <f t="shared" si="192"/>
        <v>0</v>
      </c>
      <c r="AB1365" s="819" t="str">
        <f t="shared" si="193"/>
      </c>
    </row>
    <row r="1366" ht="20"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1"/>
      </c>
      <c r="T1366" s="772" t="str">
        <f>IF(B1366="","",IF(ISERROR(MATCH($J1366,SorP!$B$1:$B$6226,0)),"",INDIRECT("'SorP'!$A$"&amp;MATCH($S1366&amp;$J1366,SorP!C:C,0))))</f>
      </c>
      <c r="U1366" s="792"/>
      <c r="V1366" s="817" t="e">
        <f>IF(C1366="",NA(),IF(OR(C1366="Smelter not listed",C1366="Smelter not yet identified"),MATCH($B1366&amp;$D1366,'Smelter Look-up'!$J:$J,0),MATCH($B1366&amp;$C1366,'Smelter Look-up'!$J:$J,0)))</f>
        <v>#N/A</v>
      </c>
      <c r="X1366" s="818">
        <f t="shared" si="192"/>
        <v>0</v>
      </c>
      <c r="AB1366" s="819" t="str">
        <f t="shared" si="193"/>
      </c>
    </row>
    <row r="1367" ht="20"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1"/>
      </c>
      <c r="T1367" s="772" t="str">
        <f>IF(B1367="","",IF(ISERROR(MATCH($J1367,SorP!$B$1:$B$6226,0)),"",INDIRECT("'SorP'!$A$"&amp;MATCH($S1367&amp;$J1367,SorP!C:C,0))))</f>
      </c>
      <c r="U1367" s="792"/>
      <c r="V1367" s="817" t="e">
        <f>IF(C1367="",NA(),IF(OR(C1367="Smelter not listed",C1367="Smelter not yet identified"),MATCH($B1367&amp;$D1367,'Smelter Look-up'!$J:$J,0),MATCH($B1367&amp;$C1367,'Smelter Look-up'!$J:$J,0)))</f>
        <v>#N/A</v>
      </c>
      <c r="X1367" s="818">
        <f t="shared" si="192"/>
        <v>0</v>
      </c>
      <c r="AB1367" s="819" t="str">
        <f t="shared" si="193"/>
      </c>
    </row>
    <row r="1368" ht="20"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1"/>
      </c>
      <c r="T1368" s="772" t="str">
        <f>IF(B1368="","",IF(ISERROR(MATCH($J1368,SorP!$B$1:$B$6226,0)),"",INDIRECT("'SorP'!$A$"&amp;MATCH($S1368&amp;$J1368,SorP!C:C,0))))</f>
      </c>
      <c r="U1368" s="792"/>
      <c r="V1368" s="817" t="e">
        <f>IF(C1368="",NA(),IF(OR(C1368="Smelter not listed",C1368="Smelter not yet identified"),MATCH($B1368&amp;$D1368,'Smelter Look-up'!$J:$J,0),MATCH($B1368&amp;$C1368,'Smelter Look-up'!$J:$J,0)))</f>
        <v>#N/A</v>
      </c>
      <c r="X1368" s="818">
        <f t="shared" si="192"/>
        <v>0</v>
      </c>
      <c r="AB1368" s="819" t="str">
        <f t="shared" si="193"/>
      </c>
    </row>
    <row r="1369" ht="20"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1"/>
      </c>
      <c r="T1369" s="772" t="str">
        <f>IF(B1369="","",IF(ISERROR(MATCH($J1369,SorP!$B$1:$B$6226,0)),"",INDIRECT("'SorP'!$A$"&amp;MATCH($S1369&amp;$J1369,SorP!C:C,0))))</f>
      </c>
      <c r="U1369" s="792"/>
      <c r="V1369" s="817" t="e">
        <f>IF(C1369="",NA(),IF(OR(C1369="Smelter not listed",C1369="Smelter not yet identified"),MATCH($B1369&amp;$D1369,'Smelter Look-up'!$J:$J,0),MATCH($B1369&amp;$C1369,'Smelter Look-up'!$J:$J,0)))</f>
        <v>#N/A</v>
      </c>
      <c r="X1369" s="818">
        <f t="shared" si="192"/>
        <v>0</v>
      </c>
      <c r="AB1369" s="819" t="str">
        <f t="shared" si="193"/>
      </c>
    </row>
    <row r="1370" ht="20"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1"/>
      </c>
      <c r="T1370" s="772" t="str">
        <f>IF(B1370="","",IF(ISERROR(MATCH($J1370,SorP!$B$1:$B$6226,0)),"",INDIRECT("'SorP'!$A$"&amp;MATCH($S1370&amp;$J1370,SorP!C:C,0))))</f>
      </c>
      <c r="U1370" s="792"/>
      <c r="V1370" s="817" t="e">
        <f>IF(C1370="",NA(),IF(OR(C1370="Smelter not listed",C1370="Smelter not yet identified"),MATCH($B1370&amp;$D1370,'Smelter Look-up'!$J:$J,0),MATCH($B1370&amp;$C1370,'Smelter Look-up'!$J:$J,0)))</f>
        <v>#N/A</v>
      </c>
      <c r="X1370" s="818">
        <f t="shared" si="192"/>
        <v>0</v>
      </c>
      <c r="AB1370" s="819" t="str">
        <f t="shared" si="193"/>
      </c>
    </row>
    <row r="1371" ht="20"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1"/>
      </c>
      <c r="T1371" s="772" t="str">
        <f>IF(B1371="","",IF(ISERROR(MATCH($J1371,SorP!$B$1:$B$6226,0)),"",INDIRECT("'SorP'!$A$"&amp;MATCH($S1371&amp;$J1371,SorP!C:C,0))))</f>
      </c>
      <c r="U1371" s="792"/>
      <c r="V1371" s="817" t="e">
        <f>IF(C1371="",NA(),IF(OR(C1371="Smelter not listed",C1371="Smelter not yet identified"),MATCH($B1371&amp;$D1371,'Smelter Look-up'!$J:$J,0),MATCH($B1371&amp;$C1371,'Smelter Look-up'!$J:$J,0)))</f>
        <v>#N/A</v>
      </c>
      <c r="X1371" s="818">
        <f t="shared" si="192"/>
        <v>0</v>
      </c>
      <c r="AB1371" s="819" t="str">
        <f t="shared" si="193"/>
      </c>
    </row>
    <row r="1372" ht="20"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4">IF(B1372="","",IF(ISERROR(MATCH($E1372,CL,0)),"Unknown",INDIRECT("'C'!$A$"&amp;MATCH($E1372,CL,0)+1)))</f>
      </c>
      <c r="T1372" s="772" t="str">
        <f>IF(B1372="","",IF(ISERROR(MATCH($J1372,SorP!$B$1:$B$6226,0)),"",INDIRECT("'SorP'!$A$"&amp;MATCH($S1372&amp;$J1372,SorP!C:C,0))))</f>
      </c>
      <c r="U1372" s="792"/>
      <c r="V1372" s="817" t="e">
        <f>IF(C1372="",NA(),IF(OR(C1372="Smelter not listed",C1372="Smelter not yet identified"),MATCH($B1372&amp;$D1372,'Smelter Look-up'!$J:$J,0),MATCH($B1372&amp;$C1372,'Smelter Look-up'!$J:$J,0)))</f>
        <v>#N/A</v>
      </c>
      <c r="X1372" s="818">
        <f ref="X1372:X1402" t="shared" si="195">IF(AND(C1372="Smelter not listed",OR(LEN(D1372)=0,LEN(E1372)=0)),1,0)</f>
        <v>0</v>
      </c>
      <c r="AB1372" s="819" t="str">
        <f ref="AB1372:AB1402" t="shared" si="196">B1372&amp;C1372</f>
      </c>
    </row>
    <row r="1373" ht="20"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4"/>
      </c>
      <c r="T1373" s="772" t="str">
        <f>IF(B1373="","",IF(ISERROR(MATCH($J1373,SorP!$B$1:$B$6226,0)),"",INDIRECT("'SorP'!$A$"&amp;MATCH($S1373&amp;$J1373,SorP!C:C,0))))</f>
      </c>
      <c r="U1373" s="792"/>
      <c r="V1373" s="817" t="e">
        <f>IF(C1373="",NA(),IF(OR(C1373="Smelter not listed",C1373="Smelter not yet identified"),MATCH($B1373&amp;$D1373,'Smelter Look-up'!$J:$J,0),MATCH($B1373&amp;$C1373,'Smelter Look-up'!$J:$J,0)))</f>
        <v>#N/A</v>
      </c>
      <c r="X1373" s="818">
        <f t="shared" si="195"/>
        <v>0</v>
      </c>
      <c r="AB1373" s="819" t="str">
        <f t="shared" si="196"/>
      </c>
    </row>
    <row r="1374" ht="20"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4"/>
      </c>
      <c r="T1374" s="772" t="str">
        <f>IF(B1374="","",IF(ISERROR(MATCH($J1374,SorP!$B$1:$B$6226,0)),"",INDIRECT("'SorP'!$A$"&amp;MATCH($S1374&amp;$J1374,SorP!C:C,0))))</f>
      </c>
      <c r="U1374" s="792"/>
      <c r="V1374" s="817" t="e">
        <f>IF(C1374="",NA(),IF(OR(C1374="Smelter not listed",C1374="Smelter not yet identified"),MATCH($B1374&amp;$D1374,'Smelter Look-up'!$J:$J,0),MATCH($B1374&amp;$C1374,'Smelter Look-up'!$J:$J,0)))</f>
        <v>#N/A</v>
      </c>
      <c r="X1374" s="818">
        <f t="shared" si="195"/>
        <v>0</v>
      </c>
      <c r="AB1374" s="819" t="str">
        <f t="shared" si="196"/>
      </c>
    </row>
    <row r="1375" ht="20"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4"/>
      </c>
      <c r="T1375" s="772" t="str">
        <f>IF(B1375="","",IF(ISERROR(MATCH($J1375,SorP!$B$1:$B$6226,0)),"",INDIRECT("'SorP'!$A$"&amp;MATCH($S1375&amp;$J1375,SorP!C:C,0))))</f>
      </c>
      <c r="U1375" s="792"/>
      <c r="V1375" s="817" t="e">
        <f>IF(C1375="",NA(),IF(OR(C1375="Smelter not listed",C1375="Smelter not yet identified"),MATCH($B1375&amp;$D1375,'Smelter Look-up'!$J:$J,0),MATCH($B1375&amp;$C1375,'Smelter Look-up'!$J:$J,0)))</f>
        <v>#N/A</v>
      </c>
      <c r="X1375" s="818">
        <f t="shared" si="195"/>
        <v>0</v>
      </c>
      <c r="AB1375" s="819" t="str">
        <f t="shared" si="196"/>
      </c>
    </row>
    <row r="1376" ht="20"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4"/>
      </c>
      <c r="T1376" s="772" t="str">
        <f>IF(B1376="","",IF(ISERROR(MATCH($J1376,SorP!$B$1:$B$6226,0)),"",INDIRECT("'SorP'!$A$"&amp;MATCH($S1376&amp;$J1376,SorP!C:C,0))))</f>
      </c>
      <c r="U1376" s="792"/>
      <c r="V1376" s="817" t="e">
        <f>IF(C1376="",NA(),IF(OR(C1376="Smelter not listed",C1376="Smelter not yet identified"),MATCH($B1376&amp;$D1376,'Smelter Look-up'!$J:$J,0),MATCH($B1376&amp;$C1376,'Smelter Look-up'!$J:$J,0)))</f>
        <v>#N/A</v>
      </c>
      <c r="X1376" s="818">
        <f t="shared" si="195"/>
        <v>0</v>
      </c>
      <c r="AB1376" s="819" t="str">
        <f t="shared" si="196"/>
      </c>
    </row>
    <row r="1377" ht="20"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4"/>
      </c>
      <c r="T1377" s="772" t="str">
        <f>IF(B1377="","",IF(ISERROR(MATCH($J1377,SorP!$B$1:$B$6226,0)),"",INDIRECT("'SorP'!$A$"&amp;MATCH($S1377&amp;$J1377,SorP!C:C,0))))</f>
      </c>
      <c r="U1377" s="792"/>
      <c r="V1377" s="817" t="e">
        <f>IF(C1377="",NA(),IF(OR(C1377="Smelter not listed",C1377="Smelter not yet identified"),MATCH($B1377&amp;$D1377,'Smelter Look-up'!$J:$J,0),MATCH($B1377&amp;$C1377,'Smelter Look-up'!$J:$J,0)))</f>
        <v>#N/A</v>
      </c>
      <c r="X1377" s="818">
        <f t="shared" si="195"/>
        <v>0</v>
      </c>
      <c r="AB1377" s="819" t="str">
        <f t="shared" si="196"/>
      </c>
    </row>
    <row r="1378" ht="20"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4"/>
      </c>
      <c r="T1378" s="772" t="str">
        <f>IF(B1378="","",IF(ISERROR(MATCH($J1378,SorP!$B$1:$B$6226,0)),"",INDIRECT("'SorP'!$A$"&amp;MATCH($S1378&amp;$J1378,SorP!C:C,0))))</f>
      </c>
      <c r="U1378" s="792"/>
      <c r="V1378" s="817" t="e">
        <f>IF(C1378="",NA(),IF(OR(C1378="Smelter not listed",C1378="Smelter not yet identified"),MATCH($B1378&amp;$D1378,'Smelter Look-up'!$J:$J,0),MATCH($B1378&amp;$C1378,'Smelter Look-up'!$J:$J,0)))</f>
        <v>#N/A</v>
      </c>
      <c r="X1378" s="818">
        <f t="shared" si="195"/>
        <v>0</v>
      </c>
      <c r="AB1378" s="819" t="str">
        <f t="shared" si="196"/>
      </c>
    </row>
    <row r="1379" ht="20"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4"/>
      </c>
      <c r="T1379" s="772" t="str">
        <f>IF(B1379="","",IF(ISERROR(MATCH($J1379,SorP!$B$1:$B$6226,0)),"",INDIRECT("'SorP'!$A$"&amp;MATCH($S1379&amp;$J1379,SorP!C:C,0))))</f>
      </c>
      <c r="U1379" s="792"/>
      <c r="V1379" s="817" t="e">
        <f>IF(C1379="",NA(),IF(OR(C1379="Smelter not listed",C1379="Smelter not yet identified"),MATCH($B1379&amp;$D1379,'Smelter Look-up'!$J:$J,0),MATCH($B1379&amp;$C1379,'Smelter Look-up'!$J:$J,0)))</f>
        <v>#N/A</v>
      </c>
      <c r="X1379" s="818">
        <f t="shared" si="195"/>
        <v>0</v>
      </c>
      <c r="AB1379" s="819" t="str">
        <f t="shared" si="196"/>
      </c>
    </row>
    <row r="1380" ht="20"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4"/>
      </c>
      <c r="T1380" s="772" t="str">
        <f>IF(B1380="","",IF(ISERROR(MATCH($J1380,SorP!$B$1:$B$6226,0)),"",INDIRECT("'SorP'!$A$"&amp;MATCH($S1380&amp;$J1380,SorP!C:C,0))))</f>
      </c>
      <c r="U1380" s="792"/>
      <c r="V1380" s="817" t="e">
        <f>IF(C1380="",NA(),IF(OR(C1380="Smelter not listed",C1380="Smelter not yet identified"),MATCH($B1380&amp;$D1380,'Smelter Look-up'!$J:$J,0),MATCH($B1380&amp;$C1380,'Smelter Look-up'!$J:$J,0)))</f>
        <v>#N/A</v>
      </c>
      <c r="X1380" s="818">
        <f t="shared" si="195"/>
        <v>0</v>
      </c>
      <c r="AB1380" s="819" t="str">
        <f t="shared" si="196"/>
      </c>
    </row>
    <row r="1381" ht="20"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4"/>
      </c>
      <c r="T1381" s="772" t="str">
        <f>IF(B1381="","",IF(ISERROR(MATCH($J1381,SorP!$B$1:$B$6226,0)),"",INDIRECT("'SorP'!$A$"&amp;MATCH($S1381&amp;$J1381,SorP!C:C,0))))</f>
      </c>
      <c r="U1381" s="792"/>
      <c r="V1381" s="817" t="e">
        <f>IF(C1381="",NA(),IF(OR(C1381="Smelter not listed",C1381="Smelter not yet identified"),MATCH($B1381&amp;$D1381,'Smelter Look-up'!$J:$J,0),MATCH($B1381&amp;$C1381,'Smelter Look-up'!$J:$J,0)))</f>
        <v>#N/A</v>
      </c>
      <c r="X1381" s="818">
        <f t="shared" si="195"/>
        <v>0</v>
      </c>
      <c r="AB1381" s="819" t="str">
        <f t="shared" si="196"/>
      </c>
    </row>
    <row r="1382" ht="20"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4"/>
      </c>
      <c r="T1382" s="772" t="str">
        <f>IF(B1382="","",IF(ISERROR(MATCH($J1382,SorP!$B$1:$B$6226,0)),"",INDIRECT("'SorP'!$A$"&amp;MATCH($S1382&amp;$J1382,SorP!C:C,0))))</f>
      </c>
      <c r="U1382" s="792"/>
      <c r="V1382" s="817" t="e">
        <f>IF(C1382="",NA(),IF(OR(C1382="Smelter not listed",C1382="Smelter not yet identified"),MATCH($B1382&amp;$D1382,'Smelter Look-up'!$J:$J,0),MATCH($B1382&amp;$C1382,'Smelter Look-up'!$J:$J,0)))</f>
        <v>#N/A</v>
      </c>
      <c r="X1382" s="818">
        <f t="shared" si="195"/>
        <v>0</v>
      </c>
      <c r="AB1382" s="819" t="str">
        <f t="shared" si="196"/>
      </c>
    </row>
    <row r="1383" ht="20"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4"/>
      </c>
      <c r="T1383" s="772" t="str">
        <f>IF(B1383="","",IF(ISERROR(MATCH($J1383,SorP!$B$1:$B$6226,0)),"",INDIRECT("'SorP'!$A$"&amp;MATCH($S1383&amp;$J1383,SorP!C:C,0))))</f>
      </c>
      <c r="U1383" s="792"/>
      <c r="V1383" s="817" t="e">
        <f>IF(C1383="",NA(),IF(OR(C1383="Smelter not listed",C1383="Smelter not yet identified"),MATCH($B1383&amp;$D1383,'Smelter Look-up'!$J:$J,0),MATCH($B1383&amp;$C1383,'Smelter Look-up'!$J:$J,0)))</f>
        <v>#N/A</v>
      </c>
      <c r="X1383" s="818">
        <f t="shared" si="195"/>
        <v>0</v>
      </c>
      <c r="AB1383" s="819" t="str">
        <f t="shared" si="196"/>
      </c>
    </row>
    <row r="1384" ht="20"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4"/>
      </c>
      <c r="T1384" s="772" t="str">
        <f>IF(B1384="","",IF(ISERROR(MATCH($J1384,SorP!$B$1:$B$6226,0)),"",INDIRECT("'SorP'!$A$"&amp;MATCH($S1384&amp;$J1384,SorP!C:C,0))))</f>
      </c>
      <c r="U1384" s="792"/>
      <c r="V1384" s="817" t="e">
        <f>IF(C1384="",NA(),IF(OR(C1384="Smelter not listed",C1384="Smelter not yet identified"),MATCH($B1384&amp;$D1384,'Smelter Look-up'!$J:$J,0),MATCH($B1384&amp;$C1384,'Smelter Look-up'!$J:$J,0)))</f>
        <v>#N/A</v>
      </c>
      <c r="X1384" s="818">
        <f t="shared" si="195"/>
        <v>0</v>
      </c>
      <c r="AB1384" s="819" t="str">
        <f t="shared" si="196"/>
      </c>
    </row>
    <row r="1385" ht="20"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4"/>
      </c>
      <c r="T1385" s="772" t="str">
        <f>IF(B1385="","",IF(ISERROR(MATCH($J1385,SorP!$B$1:$B$6226,0)),"",INDIRECT("'SorP'!$A$"&amp;MATCH($S1385&amp;$J1385,SorP!C:C,0))))</f>
      </c>
      <c r="U1385" s="792"/>
      <c r="V1385" s="817" t="e">
        <f>IF(C1385="",NA(),IF(OR(C1385="Smelter not listed",C1385="Smelter not yet identified"),MATCH($B1385&amp;$D1385,'Smelter Look-up'!$J:$J,0),MATCH($B1385&amp;$C1385,'Smelter Look-up'!$J:$J,0)))</f>
        <v>#N/A</v>
      </c>
      <c r="X1385" s="818">
        <f t="shared" si="195"/>
        <v>0</v>
      </c>
      <c r="AB1385" s="819" t="str">
        <f t="shared" si="196"/>
      </c>
    </row>
    <row r="1386" ht="20"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4"/>
      </c>
      <c r="T1386" s="772" t="str">
        <f>IF(B1386="","",IF(ISERROR(MATCH($J1386,SorP!$B$1:$B$6226,0)),"",INDIRECT("'SorP'!$A$"&amp;MATCH($S1386&amp;$J1386,SorP!C:C,0))))</f>
      </c>
      <c r="U1386" s="792"/>
      <c r="V1386" s="817" t="e">
        <f>IF(C1386="",NA(),IF(OR(C1386="Smelter not listed",C1386="Smelter not yet identified"),MATCH($B1386&amp;$D1386,'Smelter Look-up'!$J:$J,0),MATCH($B1386&amp;$C1386,'Smelter Look-up'!$J:$J,0)))</f>
        <v>#N/A</v>
      </c>
      <c r="X1386" s="818">
        <f t="shared" si="195"/>
        <v>0</v>
      </c>
      <c r="AB1386" s="819" t="str">
        <f t="shared" si="196"/>
      </c>
    </row>
    <row r="1387" ht="20"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4"/>
      </c>
      <c r="T1387" s="772" t="str">
        <f>IF(B1387="","",IF(ISERROR(MATCH($J1387,SorP!$B$1:$B$6226,0)),"",INDIRECT("'SorP'!$A$"&amp;MATCH($S1387&amp;$J1387,SorP!C:C,0))))</f>
      </c>
      <c r="U1387" s="792"/>
      <c r="V1387" s="817" t="e">
        <f>IF(C1387="",NA(),IF(OR(C1387="Smelter not listed",C1387="Smelter not yet identified"),MATCH($B1387&amp;$D1387,'Smelter Look-up'!$J:$J,0),MATCH($B1387&amp;$C1387,'Smelter Look-up'!$J:$J,0)))</f>
        <v>#N/A</v>
      </c>
      <c r="X1387" s="818">
        <f t="shared" si="195"/>
        <v>0</v>
      </c>
      <c r="AB1387" s="819" t="str">
        <f t="shared" si="196"/>
      </c>
    </row>
    <row r="1388" ht="20"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4"/>
      </c>
      <c r="T1388" s="772" t="str">
        <f>IF(B1388="","",IF(ISERROR(MATCH($J1388,SorP!$B$1:$B$6226,0)),"",INDIRECT("'SorP'!$A$"&amp;MATCH($S1388&amp;$J1388,SorP!C:C,0))))</f>
      </c>
      <c r="U1388" s="792"/>
      <c r="V1388" s="817" t="e">
        <f>IF(C1388="",NA(),IF(OR(C1388="Smelter not listed",C1388="Smelter not yet identified"),MATCH($B1388&amp;$D1388,'Smelter Look-up'!$J:$J,0),MATCH($B1388&amp;$C1388,'Smelter Look-up'!$J:$J,0)))</f>
        <v>#N/A</v>
      </c>
      <c r="X1388" s="818">
        <f t="shared" si="195"/>
        <v>0</v>
      </c>
      <c r="AB1388" s="819" t="str">
        <f t="shared" si="196"/>
      </c>
    </row>
    <row r="1389" ht="20"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4"/>
      </c>
      <c r="T1389" s="772" t="str">
        <f>IF(B1389="","",IF(ISERROR(MATCH($J1389,SorP!$B$1:$B$6226,0)),"",INDIRECT("'SorP'!$A$"&amp;MATCH($S1389&amp;$J1389,SorP!C:C,0))))</f>
      </c>
      <c r="U1389" s="792"/>
      <c r="V1389" s="817" t="e">
        <f>IF(C1389="",NA(),IF(OR(C1389="Smelter not listed",C1389="Smelter not yet identified"),MATCH($B1389&amp;$D1389,'Smelter Look-up'!$J:$J,0),MATCH($B1389&amp;$C1389,'Smelter Look-up'!$J:$J,0)))</f>
        <v>#N/A</v>
      </c>
      <c r="X1389" s="818">
        <f t="shared" si="195"/>
        <v>0</v>
      </c>
      <c r="AB1389" s="819" t="str">
        <f t="shared" si="196"/>
      </c>
    </row>
    <row r="1390" ht="20"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4"/>
      </c>
      <c r="T1390" s="772" t="str">
        <f>IF(B1390="","",IF(ISERROR(MATCH($J1390,SorP!$B$1:$B$6226,0)),"",INDIRECT("'SorP'!$A$"&amp;MATCH($S1390&amp;$J1390,SorP!C:C,0))))</f>
      </c>
      <c r="U1390" s="792"/>
      <c r="V1390" s="817" t="e">
        <f>IF(C1390="",NA(),IF(OR(C1390="Smelter not listed",C1390="Smelter not yet identified"),MATCH($B1390&amp;$D1390,'Smelter Look-up'!$J:$J,0),MATCH($B1390&amp;$C1390,'Smelter Look-up'!$J:$J,0)))</f>
        <v>#N/A</v>
      </c>
      <c r="X1390" s="818">
        <f t="shared" si="195"/>
        <v>0</v>
      </c>
      <c r="AB1390" s="819" t="str">
        <f t="shared" si="196"/>
      </c>
    </row>
    <row r="1391" ht="20"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4"/>
      </c>
      <c r="T1391" s="772" t="str">
        <f>IF(B1391="","",IF(ISERROR(MATCH($J1391,SorP!$B$1:$B$6226,0)),"",INDIRECT("'SorP'!$A$"&amp;MATCH($S1391&amp;$J1391,SorP!C:C,0))))</f>
      </c>
      <c r="U1391" s="792"/>
      <c r="V1391" s="817" t="e">
        <f>IF(C1391="",NA(),IF(OR(C1391="Smelter not listed",C1391="Smelter not yet identified"),MATCH($B1391&amp;$D1391,'Smelter Look-up'!$J:$J,0),MATCH($B1391&amp;$C1391,'Smelter Look-up'!$J:$J,0)))</f>
        <v>#N/A</v>
      </c>
      <c r="X1391" s="818">
        <f t="shared" si="195"/>
        <v>0</v>
      </c>
      <c r="AB1391" s="819" t="str">
        <f t="shared" si="196"/>
      </c>
    </row>
    <row r="1392" ht="20"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4"/>
      </c>
      <c r="T1392" s="772" t="str">
        <f>IF(B1392="","",IF(ISERROR(MATCH($J1392,SorP!$B$1:$B$6226,0)),"",INDIRECT("'SorP'!$A$"&amp;MATCH($S1392&amp;$J1392,SorP!C:C,0))))</f>
      </c>
      <c r="U1392" s="792"/>
      <c r="V1392" s="817" t="e">
        <f>IF(C1392="",NA(),IF(OR(C1392="Smelter not listed",C1392="Smelter not yet identified"),MATCH($B1392&amp;$D1392,'Smelter Look-up'!$J:$J,0),MATCH($B1392&amp;$C1392,'Smelter Look-up'!$J:$J,0)))</f>
        <v>#N/A</v>
      </c>
      <c r="X1392" s="818">
        <f t="shared" si="195"/>
        <v>0</v>
      </c>
      <c r="AB1392" s="819" t="str">
        <f t="shared" si="196"/>
      </c>
    </row>
    <row r="1393" ht="20"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4"/>
      </c>
      <c r="T1393" s="772" t="str">
        <f>IF(B1393="","",IF(ISERROR(MATCH($J1393,SorP!$B$1:$B$6226,0)),"",INDIRECT("'SorP'!$A$"&amp;MATCH($S1393&amp;$J1393,SorP!C:C,0))))</f>
      </c>
      <c r="U1393" s="792"/>
      <c r="V1393" s="817" t="e">
        <f>IF(C1393="",NA(),IF(OR(C1393="Smelter not listed",C1393="Smelter not yet identified"),MATCH($B1393&amp;$D1393,'Smelter Look-up'!$J:$J,0),MATCH($B1393&amp;$C1393,'Smelter Look-up'!$J:$J,0)))</f>
        <v>#N/A</v>
      </c>
      <c r="X1393" s="818">
        <f t="shared" si="195"/>
        <v>0</v>
      </c>
      <c r="AB1393" s="819" t="str">
        <f t="shared" si="196"/>
      </c>
    </row>
    <row r="1394" ht="20"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4"/>
      </c>
      <c r="T1394" s="772" t="str">
        <f>IF(B1394="","",IF(ISERROR(MATCH($J1394,SorP!$B$1:$B$6226,0)),"",INDIRECT("'SorP'!$A$"&amp;MATCH($S1394&amp;$J1394,SorP!C:C,0))))</f>
      </c>
      <c r="U1394" s="792"/>
      <c r="V1394" s="817" t="e">
        <f>IF(C1394="",NA(),IF(OR(C1394="Smelter not listed",C1394="Smelter not yet identified"),MATCH($B1394&amp;$D1394,'Smelter Look-up'!$J:$J,0),MATCH($B1394&amp;$C1394,'Smelter Look-up'!$J:$J,0)))</f>
        <v>#N/A</v>
      </c>
      <c r="X1394" s="818">
        <f t="shared" si="195"/>
        <v>0</v>
      </c>
      <c r="AB1394" s="819" t="str">
        <f t="shared" si="196"/>
      </c>
    </row>
    <row r="1395" ht="20"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4"/>
      </c>
      <c r="T1395" s="772" t="str">
        <f>IF(B1395="","",IF(ISERROR(MATCH($J1395,SorP!$B$1:$B$6226,0)),"",INDIRECT("'SorP'!$A$"&amp;MATCH($S1395&amp;$J1395,SorP!C:C,0))))</f>
      </c>
      <c r="U1395" s="792"/>
      <c r="V1395" s="817" t="e">
        <f>IF(C1395="",NA(),IF(OR(C1395="Smelter not listed",C1395="Smelter not yet identified"),MATCH($B1395&amp;$D1395,'Smelter Look-up'!$J:$J,0),MATCH($B1395&amp;$C1395,'Smelter Look-up'!$J:$J,0)))</f>
        <v>#N/A</v>
      </c>
      <c r="X1395" s="818">
        <f t="shared" si="195"/>
        <v>0</v>
      </c>
      <c r="AB1395" s="819" t="str">
        <f t="shared" si="196"/>
      </c>
    </row>
    <row r="1396" ht="20"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4"/>
      </c>
      <c r="T1396" s="772" t="str">
        <f>IF(B1396="","",IF(ISERROR(MATCH($J1396,SorP!$B$1:$B$6226,0)),"",INDIRECT("'SorP'!$A$"&amp;MATCH($S1396&amp;$J1396,SorP!C:C,0))))</f>
      </c>
      <c r="U1396" s="792"/>
      <c r="V1396" s="817" t="e">
        <f>IF(C1396="",NA(),IF(OR(C1396="Smelter not listed",C1396="Smelter not yet identified"),MATCH($B1396&amp;$D1396,'Smelter Look-up'!$J:$J,0),MATCH($B1396&amp;$C1396,'Smelter Look-up'!$J:$J,0)))</f>
        <v>#N/A</v>
      </c>
      <c r="X1396" s="818">
        <f t="shared" si="195"/>
        <v>0</v>
      </c>
      <c r="AB1396" s="819" t="str">
        <f t="shared" si="196"/>
      </c>
    </row>
    <row r="1397" ht="20"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4"/>
      </c>
      <c r="T1397" s="772" t="str">
        <f>IF(B1397="","",IF(ISERROR(MATCH($J1397,SorP!$B$1:$B$6226,0)),"",INDIRECT("'SorP'!$A$"&amp;MATCH($S1397&amp;$J1397,SorP!C:C,0))))</f>
      </c>
      <c r="U1397" s="792"/>
      <c r="V1397" s="817" t="e">
        <f>IF(C1397="",NA(),IF(OR(C1397="Smelter not listed",C1397="Smelter not yet identified"),MATCH($B1397&amp;$D1397,'Smelter Look-up'!$J:$J,0),MATCH($B1397&amp;$C1397,'Smelter Look-up'!$J:$J,0)))</f>
        <v>#N/A</v>
      </c>
      <c r="X1397" s="818">
        <f t="shared" si="195"/>
        <v>0</v>
      </c>
      <c r="AB1397" s="819" t="str">
        <f t="shared" si="196"/>
      </c>
    </row>
    <row r="1398" ht="20"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4"/>
      </c>
      <c r="T1398" s="772" t="str">
        <f>IF(B1398="","",IF(ISERROR(MATCH($J1398,SorP!$B$1:$B$6226,0)),"",INDIRECT("'SorP'!$A$"&amp;MATCH($S1398&amp;$J1398,SorP!C:C,0))))</f>
      </c>
      <c r="U1398" s="792"/>
      <c r="V1398" s="817" t="e">
        <f>IF(C1398="",NA(),IF(OR(C1398="Smelter not listed",C1398="Smelter not yet identified"),MATCH($B1398&amp;$D1398,'Smelter Look-up'!$J:$J,0),MATCH($B1398&amp;$C1398,'Smelter Look-up'!$J:$J,0)))</f>
        <v>#N/A</v>
      </c>
      <c r="X1398" s="818">
        <f t="shared" si="195"/>
        <v>0</v>
      </c>
      <c r="AB1398" s="819" t="str">
        <f t="shared" si="196"/>
      </c>
    </row>
    <row r="1399" ht="20"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4"/>
      </c>
      <c r="T1399" s="772" t="str">
        <f>IF(B1399="","",IF(ISERROR(MATCH($J1399,SorP!$B$1:$B$6226,0)),"",INDIRECT("'SorP'!$A$"&amp;MATCH($S1399&amp;$J1399,SorP!C:C,0))))</f>
      </c>
      <c r="U1399" s="792"/>
      <c r="V1399" s="817" t="e">
        <f>IF(C1399="",NA(),IF(OR(C1399="Smelter not listed",C1399="Smelter not yet identified"),MATCH($B1399&amp;$D1399,'Smelter Look-up'!$J:$J,0),MATCH($B1399&amp;$C1399,'Smelter Look-up'!$J:$J,0)))</f>
        <v>#N/A</v>
      </c>
      <c r="X1399" s="818">
        <f t="shared" si="195"/>
        <v>0</v>
      </c>
      <c r="AB1399" s="819" t="str">
        <f t="shared" si="196"/>
      </c>
    </row>
    <row r="1400" ht="20"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4"/>
      </c>
      <c r="T1400" s="772" t="str">
        <f>IF(B1400="","",IF(ISERROR(MATCH($J1400,SorP!$B$1:$B$6226,0)),"",INDIRECT("'SorP'!$A$"&amp;MATCH($S1400&amp;$J1400,SorP!C:C,0))))</f>
      </c>
      <c r="U1400" s="792"/>
      <c r="V1400" s="817" t="e">
        <f>IF(C1400="",NA(),IF(OR(C1400="Smelter not listed",C1400="Smelter not yet identified"),MATCH($B1400&amp;$D1400,'Smelter Look-up'!$J:$J,0),MATCH($B1400&amp;$C1400,'Smelter Look-up'!$J:$J,0)))</f>
        <v>#N/A</v>
      </c>
      <c r="X1400" s="818">
        <f t="shared" si="195"/>
        <v>0</v>
      </c>
      <c r="AB1400" s="819" t="str">
        <f t="shared" si="196"/>
      </c>
    </row>
    <row r="1401" ht="20"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4"/>
      </c>
      <c r="T1401" s="772" t="str">
        <f>IF(B1401="","",IF(ISERROR(MATCH($J1401,SorP!$B$1:$B$6226,0)),"",INDIRECT("'SorP'!$A$"&amp;MATCH($S1401&amp;$J1401,SorP!C:C,0))))</f>
      </c>
      <c r="U1401" s="792"/>
      <c r="V1401" s="817" t="e">
        <f>IF(C1401="",NA(),IF(OR(C1401="Smelter not listed",C1401="Smelter not yet identified"),MATCH($B1401&amp;$D1401,'Smelter Look-up'!$J:$J,0),MATCH($B1401&amp;$C1401,'Smelter Look-up'!$J:$J,0)))</f>
        <v>#N/A</v>
      </c>
      <c r="X1401" s="818">
        <f t="shared" si="195"/>
        <v>0</v>
      </c>
      <c r="AB1401" s="819" t="str">
        <f t="shared" si="196"/>
      </c>
    </row>
    <row r="1402" ht="20"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4"/>
      </c>
      <c r="T1402" s="772" t="str">
        <f>IF(B1402="","",IF(ISERROR(MATCH($J1402,SorP!$B$1:$B$6226,0)),"",INDIRECT("'SorP'!$A$"&amp;MATCH($S1402&amp;$J1402,SorP!C:C,0))))</f>
      </c>
      <c r="U1402" s="792"/>
      <c r="V1402" s="817" t="e">
        <f>IF(C1402="",NA(),IF(OR(C1402="Smelter not listed",C1402="Smelter not yet identified"),MATCH($B1402&amp;$D1402,'Smelter Look-up'!$J:$J,0),MATCH($B1402&amp;$C1402,'Smelter Look-up'!$J:$J,0)))</f>
        <v>#N/A</v>
      </c>
      <c r="X1402" s="818">
        <f t="shared" si="195"/>
        <v>0</v>
      </c>
      <c r="AB1402" s="819" t="str">
        <f t="shared" si="196"/>
      </c>
    </row>
    <row r="1403" ht="20"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IF(B1403="","",IF(ISERROR(MATCH($J1403,SorP!$B$1:$B$6226,0)),"",INDIRECT("'SorP'!$A$"&amp;MATCH($S1403&amp;$J1403,SorP!C:C,0))))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0">IF(B1404="","",IF(ISERROR(MATCH($E1404,CL,0)),"Unknown",INDIRECT("'C'!$A$"&amp;MATCH($E1404,CL,0)+1)))</f>
      </c>
      <c r="T1404" s="772" t="str">
        <f>IF(B1404="","",IF(ISERROR(MATCH($J1404,SorP!$B$1:$B$6226,0)),"",INDIRECT("'SorP'!$A$"&amp;MATCH($S1404&amp;$J1404,SorP!C:C,0))))</f>
      </c>
      <c r="U1404" s="792"/>
      <c r="V1404" s="817" t="e">
        <f>IF(C1404="",NA(),IF(OR(C1404="Smelter not listed",C1404="Smelter not yet identified"),MATCH($B1404&amp;$D1404,'Smelter Look-up'!$J:$J,0),MATCH($B1404&amp;$C1404,'Smelter Look-up'!$J:$J,0)))</f>
        <v>#N/A</v>
      </c>
      <c r="X1404" s="818">
        <f ref="X1404:X1435" t="shared" si="201">IF(AND(C1404="Smelter not listed",OR(LEN(D1404)=0,LEN(E1404)=0)),1,0)</f>
        <v>0</v>
      </c>
      <c r="AB1404" s="819" t="str">
        <f ref="AB1404:AB1435" t="shared" si="202">B1404&amp;C1404</f>
      </c>
    </row>
    <row r="1405" ht="20"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0"/>
      </c>
      <c r="T1405" s="772" t="str">
        <f>IF(B1405="","",IF(ISERROR(MATCH($J1405,SorP!$B$1:$B$6226,0)),"",INDIRECT("'SorP'!$A$"&amp;MATCH($S1405&amp;$J1405,SorP!C:C,0))))</f>
      </c>
      <c r="U1405" s="792"/>
      <c r="V1405" s="817" t="e">
        <f>IF(C1405="",NA(),IF(OR(C1405="Smelter not listed",C1405="Smelter not yet identified"),MATCH($B1405&amp;$D1405,'Smelter Look-up'!$J:$J,0),MATCH($B1405&amp;$C1405,'Smelter Look-up'!$J:$J,0)))</f>
        <v>#N/A</v>
      </c>
      <c r="X1405" s="818">
        <f t="shared" si="201"/>
        <v>0</v>
      </c>
      <c r="AB1405" s="819" t="str">
        <f t="shared" si="202"/>
      </c>
    </row>
    <row r="1406" ht="20"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0"/>
      </c>
      <c r="T1406" s="772" t="str">
        <f>IF(B1406="","",IF(ISERROR(MATCH($J1406,SorP!$B$1:$B$6226,0)),"",INDIRECT("'SorP'!$A$"&amp;MATCH($S1406&amp;$J1406,SorP!C:C,0))))</f>
      </c>
      <c r="U1406" s="792"/>
      <c r="V1406" s="817" t="e">
        <f>IF(C1406="",NA(),IF(OR(C1406="Smelter not listed",C1406="Smelter not yet identified"),MATCH($B1406&amp;$D1406,'Smelter Look-up'!$J:$J,0),MATCH($B1406&amp;$C1406,'Smelter Look-up'!$J:$J,0)))</f>
        <v>#N/A</v>
      </c>
      <c r="X1406" s="818">
        <f t="shared" si="201"/>
        <v>0</v>
      </c>
      <c r="AB1406" s="819" t="str">
        <f t="shared" si="202"/>
      </c>
    </row>
    <row r="1407" ht="20"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0"/>
      </c>
      <c r="T1407" s="772" t="str">
        <f>IF(B1407="","",IF(ISERROR(MATCH($J1407,SorP!$B$1:$B$6226,0)),"",INDIRECT("'SorP'!$A$"&amp;MATCH($S1407&amp;$J1407,SorP!C:C,0))))</f>
      </c>
      <c r="U1407" s="792"/>
      <c r="V1407" s="817" t="e">
        <f>IF(C1407="",NA(),IF(OR(C1407="Smelter not listed",C1407="Smelter not yet identified"),MATCH($B1407&amp;$D1407,'Smelter Look-up'!$J:$J,0),MATCH($B1407&amp;$C1407,'Smelter Look-up'!$J:$J,0)))</f>
        <v>#N/A</v>
      </c>
      <c r="X1407" s="818">
        <f t="shared" si="201"/>
        <v>0</v>
      </c>
      <c r="AB1407" s="819" t="str">
        <f t="shared" si="202"/>
      </c>
    </row>
    <row r="1408" ht="20"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0"/>
      </c>
      <c r="T1408" s="772" t="str">
        <f>IF(B1408="","",IF(ISERROR(MATCH($J1408,SorP!$B$1:$B$6226,0)),"",INDIRECT("'SorP'!$A$"&amp;MATCH($S1408&amp;$J1408,SorP!C:C,0))))</f>
      </c>
      <c r="U1408" s="792"/>
      <c r="V1408" s="817" t="e">
        <f>IF(C1408="",NA(),IF(OR(C1408="Smelter not listed",C1408="Smelter not yet identified"),MATCH($B1408&amp;$D1408,'Smelter Look-up'!$J:$J,0),MATCH($B1408&amp;$C1408,'Smelter Look-up'!$J:$J,0)))</f>
        <v>#N/A</v>
      </c>
      <c r="X1408" s="818">
        <f t="shared" si="201"/>
        <v>0</v>
      </c>
      <c r="AB1408" s="819" t="str">
        <f t="shared" si="202"/>
      </c>
    </row>
    <row r="1409" ht="20"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0"/>
      </c>
      <c r="T1409" s="772" t="str">
        <f>IF(B1409="","",IF(ISERROR(MATCH($J1409,SorP!$B$1:$B$6226,0)),"",INDIRECT("'SorP'!$A$"&amp;MATCH($S1409&amp;$J1409,SorP!C:C,0))))</f>
      </c>
      <c r="U1409" s="792"/>
      <c r="V1409" s="817" t="e">
        <f>IF(C1409="",NA(),IF(OR(C1409="Smelter not listed",C1409="Smelter not yet identified"),MATCH($B1409&amp;$D1409,'Smelter Look-up'!$J:$J,0),MATCH($B1409&amp;$C1409,'Smelter Look-up'!$J:$J,0)))</f>
        <v>#N/A</v>
      </c>
      <c r="X1409" s="818">
        <f t="shared" si="201"/>
        <v>0</v>
      </c>
      <c r="AB1409" s="819" t="str">
        <f t="shared" si="202"/>
      </c>
    </row>
    <row r="1410" ht="20"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0"/>
      </c>
      <c r="T1410" s="772" t="str">
        <f>IF(B1410="","",IF(ISERROR(MATCH($J1410,SorP!$B$1:$B$6226,0)),"",INDIRECT("'SorP'!$A$"&amp;MATCH($S1410&amp;$J1410,SorP!C:C,0))))</f>
      </c>
      <c r="U1410" s="792"/>
      <c r="V1410" s="817" t="e">
        <f>IF(C1410="",NA(),IF(OR(C1410="Smelter not listed",C1410="Smelter not yet identified"),MATCH($B1410&amp;$D1410,'Smelter Look-up'!$J:$J,0),MATCH($B1410&amp;$C1410,'Smelter Look-up'!$J:$J,0)))</f>
        <v>#N/A</v>
      </c>
      <c r="X1410" s="818">
        <f t="shared" si="201"/>
        <v>0</v>
      </c>
      <c r="AB1410" s="819" t="str">
        <f t="shared" si="202"/>
      </c>
    </row>
    <row r="1411" ht="20"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0"/>
      </c>
      <c r="T1411" s="772" t="str">
        <f>IF(B1411="","",IF(ISERROR(MATCH($J1411,SorP!$B$1:$B$6226,0)),"",INDIRECT("'SorP'!$A$"&amp;MATCH($S1411&amp;$J1411,SorP!C:C,0))))</f>
      </c>
      <c r="U1411" s="792"/>
      <c r="V1411" s="817" t="e">
        <f>IF(C1411="",NA(),IF(OR(C1411="Smelter not listed",C1411="Smelter not yet identified"),MATCH($B1411&amp;$D1411,'Smelter Look-up'!$J:$J,0),MATCH($B1411&amp;$C1411,'Smelter Look-up'!$J:$J,0)))</f>
        <v>#N/A</v>
      </c>
      <c r="X1411" s="818">
        <f t="shared" si="201"/>
        <v>0</v>
      </c>
      <c r="AB1411" s="819" t="str">
        <f t="shared" si="202"/>
      </c>
    </row>
    <row r="1412" ht="20"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0"/>
      </c>
      <c r="T1412" s="772" t="str">
        <f>IF(B1412="","",IF(ISERROR(MATCH($J1412,SorP!$B$1:$B$6226,0)),"",INDIRECT("'SorP'!$A$"&amp;MATCH($S1412&amp;$J1412,SorP!C:C,0))))</f>
      </c>
      <c r="U1412" s="792"/>
      <c r="V1412" s="817" t="e">
        <f>IF(C1412="",NA(),IF(OR(C1412="Smelter not listed",C1412="Smelter not yet identified"),MATCH($B1412&amp;$D1412,'Smelter Look-up'!$J:$J,0),MATCH($B1412&amp;$C1412,'Smelter Look-up'!$J:$J,0)))</f>
        <v>#N/A</v>
      </c>
      <c r="X1412" s="818">
        <f t="shared" si="201"/>
        <v>0</v>
      </c>
      <c r="AB1412" s="819" t="str">
        <f t="shared" si="202"/>
      </c>
    </row>
    <row r="1413" ht="20"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0"/>
      </c>
      <c r="T1413" s="772" t="str">
        <f>IF(B1413="","",IF(ISERROR(MATCH($J1413,SorP!$B$1:$B$6226,0)),"",INDIRECT("'SorP'!$A$"&amp;MATCH($S1413&amp;$J1413,SorP!C:C,0))))</f>
      </c>
      <c r="U1413" s="792"/>
      <c r="V1413" s="817" t="e">
        <f>IF(C1413="",NA(),IF(OR(C1413="Smelter not listed",C1413="Smelter not yet identified"),MATCH($B1413&amp;$D1413,'Smelter Look-up'!$J:$J,0),MATCH($B1413&amp;$C1413,'Smelter Look-up'!$J:$J,0)))</f>
        <v>#N/A</v>
      </c>
      <c r="X1413" s="818">
        <f t="shared" si="201"/>
        <v>0</v>
      </c>
      <c r="AB1413" s="819" t="str">
        <f t="shared" si="202"/>
      </c>
    </row>
    <row r="1414" ht="20"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0"/>
      </c>
      <c r="T1414" s="772" t="str">
        <f>IF(B1414="","",IF(ISERROR(MATCH($J1414,SorP!$B$1:$B$6226,0)),"",INDIRECT("'SorP'!$A$"&amp;MATCH($S1414&amp;$J1414,SorP!C:C,0))))</f>
      </c>
      <c r="U1414" s="792"/>
      <c r="V1414" s="817" t="e">
        <f>IF(C1414="",NA(),IF(OR(C1414="Smelter not listed",C1414="Smelter not yet identified"),MATCH($B1414&amp;$D1414,'Smelter Look-up'!$J:$J,0),MATCH($B1414&amp;$C1414,'Smelter Look-up'!$J:$J,0)))</f>
        <v>#N/A</v>
      </c>
      <c r="X1414" s="818">
        <f t="shared" si="201"/>
        <v>0</v>
      </c>
      <c r="AB1414" s="819" t="str">
        <f t="shared" si="202"/>
      </c>
    </row>
    <row r="1415" ht="20"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0"/>
      </c>
      <c r="T1415" s="772" t="str">
        <f>IF(B1415="","",IF(ISERROR(MATCH($J1415,SorP!$B$1:$B$6226,0)),"",INDIRECT("'SorP'!$A$"&amp;MATCH($S1415&amp;$J1415,SorP!C:C,0))))</f>
      </c>
      <c r="U1415" s="792"/>
      <c r="V1415" s="817" t="e">
        <f>IF(C1415="",NA(),IF(OR(C1415="Smelter not listed",C1415="Smelter not yet identified"),MATCH($B1415&amp;$D1415,'Smelter Look-up'!$J:$J,0),MATCH($B1415&amp;$C1415,'Smelter Look-up'!$J:$J,0)))</f>
        <v>#N/A</v>
      </c>
      <c r="X1415" s="818">
        <f t="shared" si="201"/>
        <v>0</v>
      </c>
      <c r="AB1415" s="819" t="str">
        <f t="shared" si="202"/>
      </c>
    </row>
    <row r="1416" ht="20"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0"/>
      </c>
      <c r="T1416" s="772" t="str">
        <f>IF(B1416="","",IF(ISERROR(MATCH($J1416,SorP!$B$1:$B$6226,0)),"",INDIRECT("'SorP'!$A$"&amp;MATCH($S1416&amp;$J1416,SorP!C:C,0))))</f>
      </c>
      <c r="U1416" s="792"/>
      <c r="V1416" s="817" t="e">
        <f>IF(C1416="",NA(),IF(OR(C1416="Smelter not listed",C1416="Smelter not yet identified"),MATCH($B1416&amp;$D1416,'Smelter Look-up'!$J:$J,0),MATCH($B1416&amp;$C1416,'Smelter Look-up'!$J:$J,0)))</f>
        <v>#N/A</v>
      </c>
      <c r="X1416" s="818">
        <f t="shared" si="201"/>
        <v>0</v>
      </c>
      <c r="AB1416" s="819" t="str">
        <f t="shared" si="202"/>
      </c>
    </row>
    <row r="1417" ht="20"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0"/>
      </c>
      <c r="T1417" s="772" t="str">
        <f>IF(B1417="","",IF(ISERROR(MATCH($J1417,SorP!$B$1:$B$6226,0)),"",INDIRECT("'SorP'!$A$"&amp;MATCH($S1417&amp;$J1417,SorP!C:C,0))))</f>
      </c>
      <c r="U1417" s="792"/>
      <c r="V1417" s="817" t="e">
        <f>IF(C1417="",NA(),IF(OR(C1417="Smelter not listed",C1417="Smelter not yet identified"),MATCH($B1417&amp;$D1417,'Smelter Look-up'!$J:$J,0),MATCH($B1417&amp;$C1417,'Smelter Look-up'!$J:$J,0)))</f>
        <v>#N/A</v>
      </c>
      <c r="X1417" s="818">
        <f t="shared" si="201"/>
        <v>0</v>
      </c>
      <c r="AB1417" s="819" t="str">
        <f t="shared" si="202"/>
      </c>
    </row>
    <row r="1418" ht="20"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0"/>
      </c>
      <c r="T1418" s="772" t="str">
        <f>IF(B1418="","",IF(ISERROR(MATCH($J1418,SorP!$B$1:$B$6226,0)),"",INDIRECT("'SorP'!$A$"&amp;MATCH($S1418&amp;$J1418,SorP!C:C,0))))</f>
      </c>
      <c r="U1418" s="792"/>
      <c r="V1418" s="817" t="e">
        <f>IF(C1418="",NA(),IF(OR(C1418="Smelter not listed",C1418="Smelter not yet identified"),MATCH($B1418&amp;$D1418,'Smelter Look-up'!$J:$J,0),MATCH($B1418&amp;$C1418,'Smelter Look-up'!$J:$J,0)))</f>
        <v>#N/A</v>
      </c>
      <c r="X1418" s="818">
        <f t="shared" si="201"/>
        <v>0</v>
      </c>
      <c r="AB1418" s="819" t="str">
        <f t="shared" si="202"/>
      </c>
    </row>
    <row r="1419" ht="20"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0"/>
      </c>
      <c r="T1419" s="772" t="str">
        <f>IF(B1419="","",IF(ISERROR(MATCH($J1419,SorP!$B$1:$B$6226,0)),"",INDIRECT("'SorP'!$A$"&amp;MATCH($S1419&amp;$J1419,SorP!C:C,0))))</f>
      </c>
      <c r="U1419" s="792"/>
      <c r="V1419" s="817" t="e">
        <f>IF(C1419="",NA(),IF(OR(C1419="Smelter not listed",C1419="Smelter not yet identified"),MATCH($B1419&amp;$D1419,'Smelter Look-up'!$J:$J,0),MATCH($B1419&amp;$C1419,'Smelter Look-up'!$J:$J,0)))</f>
        <v>#N/A</v>
      </c>
      <c r="X1419" s="818">
        <f t="shared" si="201"/>
        <v>0</v>
      </c>
      <c r="AB1419" s="819" t="str">
        <f t="shared" si="202"/>
      </c>
    </row>
    <row r="1420" ht="20"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0"/>
      </c>
      <c r="T1420" s="772" t="str">
        <f>IF(B1420="","",IF(ISERROR(MATCH($J1420,SorP!$B$1:$B$6226,0)),"",INDIRECT("'SorP'!$A$"&amp;MATCH($S1420&amp;$J1420,SorP!C:C,0))))</f>
      </c>
      <c r="U1420" s="792"/>
      <c r="V1420" s="817" t="e">
        <f>IF(C1420="",NA(),IF(OR(C1420="Smelter not listed",C1420="Smelter not yet identified"),MATCH($B1420&amp;$D1420,'Smelter Look-up'!$J:$J,0),MATCH($B1420&amp;$C1420,'Smelter Look-up'!$J:$J,0)))</f>
        <v>#N/A</v>
      </c>
      <c r="X1420" s="818">
        <f t="shared" si="201"/>
        <v>0</v>
      </c>
      <c r="AB1420" s="819" t="str">
        <f t="shared" si="202"/>
      </c>
    </row>
    <row r="1421" ht="20"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0"/>
      </c>
      <c r="T1421" s="772" t="str">
        <f>IF(B1421="","",IF(ISERROR(MATCH($J1421,SorP!$B$1:$B$6226,0)),"",INDIRECT("'SorP'!$A$"&amp;MATCH($S1421&amp;$J1421,SorP!C:C,0))))</f>
      </c>
      <c r="U1421" s="792"/>
      <c r="V1421" s="817" t="e">
        <f>IF(C1421="",NA(),IF(OR(C1421="Smelter not listed",C1421="Smelter not yet identified"),MATCH($B1421&amp;$D1421,'Smelter Look-up'!$J:$J,0),MATCH($B1421&amp;$C1421,'Smelter Look-up'!$J:$J,0)))</f>
        <v>#N/A</v>
      </c>
      <c r="X1421" s="818">
        <f t="shared" si="201"/>
        <v>0</v>
      </c>
      <c r="AB1421" s="819" t="str">
        <f t="shared" si="202"/>
      </c>
    </row>
    <row r="1422" ht="20"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0"/>
      </c>
      <c r="T1422" s="772" t="str">
        <f>IF(B1422="","",IF(ISERROR(MATCH($J1422,SorP!$B$1:$B$6226,0)),"",INDIRECT("'SorP'!$A$"&amp;MATCH($S1422&amp;$J1422,SorP!C:C,0))))</f>
      </c>
      <c r="U1422" s="792"/>
      <c r="V1422" s="817" t="e">
        <f>IF(C1422="",NA(),IF(OR(C1422="Smelter not listed",C1422="Smelter not yet identified"),MATCH($B1422&amp;$D1422,'Smelter Look-up'!$J:$J,0),MATCH($B1422&amp;$C1422,'Smelter Look-up'!$J:$J,0)))</f>
        <v>#N/A</v>
      </c>
      <c r="X1422" s="818">
        <f t="shared" si="201"/>
        <v>0</v>
      </c>
      <c r="AB1422" s="819" t="str">
        <f t="shared" si="202"/>
      </c>
    </row>
    <row r="1423" ht="20"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0"/>
      </c>
      <c r="T1423" s="772" t="str">
        <f>IF(B1423="","",IF(ISERROR(MATCH($J1423,SorP!$B$1:$B$6226,0)),"",INDIRECT("'SorP'!$A$"&amp;MATCH($S1423&amp;$J1423,SorP!C:C,0))))</f>
      </c>
      <c r="U1423" s="792"/>
      <c r="V1423" s="817" t="e">
        <f>IF(C1423="",NA(),IF(OR(C1423="Smelter not listed",C1423="Smelter not yet identified"),MATCH($B1423&amp;$D1423,'Smelter Look-up'!$J:$J,0),MATCH($B1423&amp;$C1423,'Smelter Look-up'!$J:$J,0)))</f>
        <v>#N/A</v>
      </c>
      <c r="X1423" s="818">
        <f t="shared" si="201"/>
        <v>0</v>
      </c>
      <c r="AB1423" s="819" t="str">
        <f t="shared" si="202"/>
      </c>
    </row>
    <row r="1424" ht="20"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0"/>
      </c>
      <c r="T1424" s="772" t="str">
        <f>IF(B1424="","",IF(ISERROR(MATCH($J1424,SorP!$B$1:$B$6226,0)),"",INDIRECT("'SorP'!$A$"&amp;MATCH($S1424&amp;$J1424,SorP!C:C,0))))</f>
      </c>
      <c r="U1424" s="792"/>
      <c r="V1424" s="817" t="e">
        <f>IF(C1424="",NA(),IF(OR(C1424="Smelter not listed",C1424="Smelter not yet identified"),MATCH($B1424&amp;$D1424,'Smelter Look-up'!$J:$J,0),MATCH($B1424&amp;$C1424,'Smelter Look-up'!$J:$J,0)))</f>
        <v>#N/A</v>
      </c>
      <c r="X1424" s="818">
        <f t="shared" si="201"/>
        <v>0</v>
      </c>
      <c r="AB1424" s="819" t="str">
        <f t="shared" si="202"/>
      </c>
    </row>
    <row r="1425" ht="20"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0"/>
      </c>
      <c r="T1425" s="772" t="str">
        <f>IF(B1425="","",IF(ISERROR(MATCH($J1425,SorP!$B$1:$B$6226,0)),"",INDIRECT("'SorP'!$A$"&amp;MATCH($S1425&amp;$J1425,SorP!C:C,0))))</f>
      </c>
      <c r="U1425" s="792"/>
      <c r="V1425" s="817" t="e">
        <f>IF(C1425="",NA(),IF(OR(C1425="Smelter not listed",C1425="Smelter not yet identified"),MATCH($B1425&amp;$D1425,'Smelter Look-up'!$J:$J,0),MATCH($B1425&amp;$C1425,'Smelter Look-up'!$J:$J,0)))</f>
        <v>#N/A</v>
      </c>
      <c r="X1425" s="818">
        <f t="shared" si="201"/>
        <v>0</v>
      </c>
      <c r="AB1425" s="819" t="str">
        <f t="shared" si="202"/>
      </c>
    </row>
    <row r="1426" ht="20"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0"/>
      </c>
      <c r="T1426" s="772" t="str">
        <f>IF(B1426="","",IF(ISERROR(MATCH($J1426,SorP!$B$1:$B$6226,0)),"",INDIRECT("'SorP'!$A$"&amp;MATCH($S1426&amp;$J1426,SorP!C:C,0))))</f>
      </c>
      <c r="U1426" s="792"/>
      <c r="V1426" s="817" t="e">
        <f>IF(C1426="",NA(),IF(OR(C1426="Smelter not listed",C1426="Smelter not yet identified"),MATCH($B1426&amp;$D1426,'Smelter Look-up'!$J:$J,0),MATCH($B1426&amp;$C1426,'Smelter Look-up'!$J:$J,0)))</f>
        <v>#N/A</v>
      </c>
      <c r="X1426" s="818">
        <f t="shared" si="201"/>
        <v>0</v>
      </c>
      <c r="AB1426" s="819" t="str">
        <f t="shared" si="202"/>
      </c>
    </row>
    <row r="1427" ht="20"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0"/>
      </c>
      <c r="T1427" s="772" t="str">
        <f>IF(B1427="","",IF(ISERROR(MATCH($J1427,SorP!$B$1:$B$6226,0)),"",INDIRECT("'SorP'!$A$"&amp;MATCH($S1427&amp;$J1427,SorP!C:C,0))))</f>
      </c>
      <c r="U1427" s="792"/>
      <c r="V1427" s="817" t="e">
        <f>IF(C1427="",NA(),IF(OR(C1427="Smelter not listed",C1427="Smelter not yet identified"),MATCH($B1427&amp;$D1427,'Smelter Look-up'!$J:$J,0),MATCH($B1427&amp;$C1427,'Smelter Look-up'!$J:$J,0)))</f>
        <v>#N/A</v>
      </c>
      <c r="X1427" s="818">
        <f t="shared" si="201"/>
        <v>0</v>
      </c>
      <c r="AB1427" s="819" t="str">
        <f t="shared" si="202"/>
      </c>
    </row>
    <row r="1428" ht="20"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0"/>
      </c>
      <c r="T1428" s="772" t="str">
        <f>IF(B1428="","",IF(ISERROR(MATCH($J1428,SorP!$B$1:$B$6226,0)),"",INDIRECT("'SorP'!$A$"&amp;MATCH($S1428&amp;$J1428,SorP!C:C,0))))</f>
      </c>
      <c r="U1428" s="792"/>
      <c r="V1428" s="817" t="e">
        <f>IF(C1428="",NA(),IF(OR(C1428="Smelter not listed",C1428="Smelter not yet identified"),MATCH($B1428&amp;$D1428,'Smelter Look-up'!$J:$J,0),MATCH($B1428&amp;$C1428,'Smelter Look-up'!$J:$J,0)))</f>
        <v>#N/A</v>
      </c>
      <c r="X1428" s="818">
        <f t="shared" si="201"/>
        <v>0</v>
      </c>
      <c r="AB1428" s="819" t="str">
        <f t="shared" si="202"/>
      </c>
    </row>
    <row r="1429" ht="20"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0"/>
      </c>
      <c r="T1429" s="772" t="str">
        <f>IF(B1429="","",IF(ISERROR(MATCH($J1429,SorP!$B$1:$B$6226,0)),"",INDIRECT("'SorP'!$A$"&amp;MATCH($S1429&amp;$J1429,SorP!C:C,0))))</f>
      </c>
      <c r="U1429" s="792"/>
      <c r="V1429" s="817" t="e">
        <f>IF(C1429="",NA(),IF(OR(C1429="Smelter not listed",C1429="Smelter not yet identified"),MATCH($B1429&amp;$D1429,'Smelter Look-up'!$J:$J,0),MATCH($B1429&amp;$C1429,'Smelter Look-up'!$J:$J,0)))</f>
        <v>#N/A</v>
      </c>
      <c r="X1429" s="818">
        <f t="shared" si="201"/>
        <v>0</v>
      </c>
      <c r="AB1429" s="819" t="str">
        <f t="shared" si="202"/>
      </c>
    </row>
    <row r="1430" ht="20"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0"/>
      </c>
      <c r="T1430" s="772" t="str">
        <f>IF(B1430="","",IF(ISERROR(MATCH($J1430,SorP!$B$1:$B$6226,0)),"",INDIRECT("'SorP'!$A$"&amp;MATCH($S1430&amp;$J1430,SorP!C:C,0))))</f>
      </c>
      <c r="U1430" s="792"/>
      <c r="V1430" s="817" t="e">
        <f>IF(C1430="",NA(),IF(OR(C1430="Smelter not listed",C1430="Smelter not yet identified"),MATCH($B1430&amp;$D1430,'Smelter Look-up'!$J:$J,0),MATCH($B1430&amp;$C1430,'Smelter Look-up'!$J:$J,0)))</f>
        <v>#N/A</v>
      </c>
      <c r="X1430" s="818">
        <f t="shared" si="201"/>
        <v>0</v>
      </c>
      <c r="AB1430" s="819" t="str">
        <f t="shared" si="202"/>
      </c>
    </row>
    <row r="1431" ht="20"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0"/>
      </c>
      <c r="T1431" s="772" t="str">
        <f>IF(B1431="","",IF(ISERROR(MATCH($J1431,SorP!$B$1:$B$6226,0)),"",INDIRECT("'SorP'!$A$"&amp;MATCH($S1431&amp;$J1431,SorP!C:C,0))))</f>
      </c>
      <c r="U1431" s="792"/>
      <c r="V1431" s="817" t="e">
        <f>IF(C1431="",NA(),IF(OR(C1431="Smelter not listed",C1431="Smelter not yet identified"),MATCH($B1431&amp;$D1431,'Smelter Look-up'!$J:$J,0),MATCH($B1431&amp;$C1431,'Smelter Look-up'!$J:$J,0)))</f>
        <v>#N/A</v>
      </c>
      <c r="X1431" s="818">
        <f t="shared" si="201"/>
        <v>0</v>
      </c>
      <c r="AB1431" s="819" t="str">
        <f t="shared" si="202"/>
      </c>
    </row>
    <row r="1432" ht="20"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0"/>
      </c>
      <c r="T1432" s="772" t="str">
        <f>IF(B1432="","",IF(ISERROR(MATCH($J1432,SorP!$B$1:$B$6226,0)),"",INDIRECT("'SorP'!$A$"&amp;MATCH($S1432&amp;$J1432,SorP!C:C,0))))</f>
      </c>
      <c r="U1432" s="792"/>
      <c r="V1432" s="817" t="e">
        <f>IF(C1432="",NA(),IF(OR(C1432="Smelter not listed",C1432="Smelter not yet identified"),MATCH($B1432&amp;$D1432,'Smelter Look-up'!$J:$J,0),MATCH($B1432&amp;$C1432,'Smelter Look-up'!$J:$J,0)))</f>
        <v>#N/A</v>
      </c>
      <c r="X1432" s="818">
        <f t="shared" si="201"/>
        <v>0</v>
      </c>
      <c r="AB1432" s="819" t="str">
        <f t="shared" si="202"/>
      </c>
    </row>
    <row r="1433" ht="20"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0"/>
      </c>
      <c r="T1433" s="772" t="str">
        <f>IF(B1433="","",IF(ISERROR(MATCH($J1433,SorP!$B$1:$B$6226,0)),"",INDIRECT("'SorP'!$A$"&amp;MATCH($S1433&amp;$J1433,SorP!C:C,0))))</f>
      </c>
      <c r="U1433" s="792"/>
      <c r="V1433" s="817" t="e">
        <f>IF(C1433="",NA(),IF(OR(C1433="Smelter not listed",C1433="Smelter not yet identified"),MATCH($B1433&amp;$D1433,'Smelter Look-up'!$J:$J,0),MATCH($B1433&amp;$C1433,'Smelter Look-up'!$J:$J,0)))</f>
        <v>#N/A</v>
      </c>
      <c r="X1433" s="818">
        <f t="shared" si="201"/>
        <v>0</v>
      </c>
      <c r="AB1433" s="819" t="str">
        <f t="shared" si="202"/>
      </c>
    </row>
    <row r="1434" ht="20"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0"/>
      </c>
      <c r="T1434" s="772" t="str">
        <f>IF(B1434="","",IF(ISERROR(MATCH($J1434,SorP!$B$1:$B$6226,0)),"",INDIRECT("'SorP'!$A$"&amp;MATCH($S1434&amp;$J1434,SorP!C:C,0))))</f>
      </c>
      <c r="U1434" s="792"/>
      <c r="V1434" s="817" t="e">
        <f>IF(C1434="",NA(),IF(OR(C1434="Smelter not listed",C1434="Smelter not yet identified"),MATCH($B1434&amp;$D1434,'Smelter Look-up'!$J:$J,0),MATCH($B1434&amp;$C1434,'Smelter Look-up'!$J:$J,0)))</f>
        <v>#N/A</v>
      </c>
      <c r="X1434" s="818">
        <f t="shared" si="201"/>
        <v>0</v>
      </c>
      <c r="AB1434" s="819" t="str">
        <f t="shared" si="202"/>
      </c>
    </row>
    <row r="1435" ht="20"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0"/>
      </c>
      <c r="T1435" s="772" t="str">
        <f>IF(B1435="","",IF(ISERROR(MATCH($J1435,SorP!$B$1:$B$6226,0)),"",INDIRECT("'SorP'!$A$"&amp;MATCH($S1435&amp;$J1435,SorP!C:C,0))))</f>
      </c>
      <c r="U1435" s="792"/>
      <c r="V1435" s="817" t="e">
        <f>IF(C1435="",NA(),IF(OR(C1435="Smelter not listed",C1435="Smelter not yet identified"),MATCH($B1435&amp;$D1435,'Smelter Look-up'!$J:$J,0),MATCH($B1435&amp;$C1435,'Smelter Look-up'!$J:$J,0)))</f>
        <v>#N/A</v>
      </c>
      <c r="X1435" s="818">
        <f t="shared" si="201"/>
        <v>0</v>
      </c>
      <c r="AB1435" s="819" t="str">
        <f t="shared" si="202"/>
      </c>
    </row>
    <row r="1436" ht="20"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3">IF(B1436="","",IF(ISERROR(MATCH($E1436,CL,0)),"Unknown",INDIRECT("'C'!$A$"&amp;MATCH($E1436,CL,0)+1)))</f>
      </c>
      <c r="T1436" s="772" t="str">
        <f>IF(B1436="","",IF(ISERROR(MATCH($J1436,SorP!$B$1:$B$6226,0)),"",INDIRECT("'SorP'!$A$"&amp;MATCH($S1436&amp;$J1436,SorP!C:C,0))))</f>
      </c>
      <c r="U1436" s="792"/>
      <c r="V1436" s="817" t="e">
        <f>IF(C1436="",NA(),IF(OR(C1436="Smelter not listed",C1436="Smelter not yet identified"),MATCH($B1436&amp;$D1436,'Smelter Look-up'!$J:$J,0),MATCH($B1436&amp;$C1436,'Smelter Look-up'!$J:$J,0)))</f>
        <v>#N/A</v>
      </c>
      <c r="X1436" s="818">
        <f ref="X1436:X1466" t="shared" si="204">IF(AND(C1436="Smelter not listed",OR(LEN(D1436)=0,LEN(E1436)=0)),1,0)</f>
        <v>0</v>
      </c>
      <c r="AB1436" s="819" t="str">
        <f ref="AB1436:AB1466" t="shared" si="205">B1436&amp;C1436</f>
      </c>
    </row>
    <row r="1437" ht="20"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3"/>
      </c>
      <c r="T1437" s="772" t="str">
        <f>IF(B1437="","",IF(ISERROR(MATCH($J1437,SorP!$B$1:$B$6226,0)),"",INDIRECT("'SorP'!$A$"&amp;MATCH($S1437&amp;$J1437,SorP!C:C,0))))</f>
      </c>
      <c r="U1437" s="792"/>
      <c r="V1437" s="817" t="e">
        <f>IF(C1437="",NA(),IF(OR(C1437="Smelter not listed",C1437="Smelter not yet identified"),MATCH($B1437&amp;$D1437,'Smelter Look-up'!$J:$J,0),MATCH($B1437&amp;$C1437,'Smelter Look-up'!$J:$J,0)))</f>
        <v>#N/A</v>
      </c>
      <c r="X1437" s="818">
        <f t="shared" si="204"/>
        <v>0</v>
      </c>
      <c r="AB1437" s="819" t="str">
        <f t="shared" si="205"/>
      </c>
    </row>
    <row r="1438" ht="20"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3"/>
      </c>
      <c r="T1438" s="772" t="str">
        <f>IF(B1438="","",IF(ISERROR(MATCH($J1438,SorP!$B$1:$B$6226,0)),"",INDIRECT("'SorP'!$A$"&amp;MATCH($S1438&amp;$J1438,SorP!C:C,0))))</f>
      </c>
      <c r="U1438" s="792"/>
      <c r="V1438" s="817" t="e">
        <f>IF(C1438="",NA(),IF(OR(C1438="Smelter not listed",C1438="Smelter not yet identified"),MATCH($B1438&amp;$D1438,'Smelter Look-up'!$J:$J,0),MATCH($B1438&amp;$C1438,'Smelter Look-up'!$J:$J,0)))</f>
        <v>#N/A</v>
      </c>
      <c r="X1438" s="818">
        <f t="shared" si="204"/>
        <v>0</v>
      </c>
      <c r="AB1438" s="819" t="str">
        <f t="shared" si="205"/>
      </c>
    </row>
    <row r="1439" ht="20"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3"/>
      </c>
      <c r="T1439" s="772" t="str">
        <f>IF(B1439="","",IF(ISERROR(MATCH($J1439,SorP!$B$1:$B$6226,0)),"",INDIRECT("'SorP'!$A$"&amp;MATCH($S1439&amp;$J1439,SorP!C:C,0))))</f>
      </c>
      <c r="U1439" s="792"/>
      <c r="V1439" s="817" t="e">
        <f>IF(C1439="",NA(),IF(OR(C1439="Smelter not listed",C1439="Smelter not yet identified"),MATCH($B1439&amp;$D1439,'Smelter Look-up'!$J:$J,0),MATCH($B1439&amp;$C1439,'Smelter Look-up'!$J:$J,0)))</f>
        <v>#N/A</v>
      </c>
      <c r="X1439" s="818">
        <f t="shared" si="204"/>
        <v>0</v>
      </c>
      <c r="AB1439" s="819" t="str">
        <f t="shared" si="205"/>
      </c>
    </row>
    <row r="1440" ht="20"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3"/>
      </c>
      <c r="T1440" s="772" t="str">
        <f>IF(B1440="","",IF(ISERROR(MATCH($J1440,SorP!$B$1:$B$6226,0)),"",INDIRECT("'SorP'!$A$"&amp;MATCH($S1440&amp;$J1440,SorP!C:C,0))))</f>
      </c>
      <c r="U1440" s="792"/>
      <c r="V1440" s="817" t="e">
        <f>IF(C1440="",NA(),IF(OR(C1440="Smelter not listed",C1440="Smelter not yet identified"),MATCH($B1440&amp;$D1440,'Smelter Look-up'!$J:$J,0),MATCH($B1440&amp;$C1440,'Smelter Look-up'!$J:$J,0)))</f>
        <v>#N/A</v>
      </c>
      <c r="X1440" s="818">
        <f t="shared" si="204"/>
        <v>0</v>
      </c>
      <c r="AB1440" s="819" t="str">
        <f t="shared" si="205"/>
      </c>
    </row>
    <row r="1441" ht="20"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3"/>
      </c>
      <c r="T1441" s="772" t="str">
        <f>IF(B1441="","",IF(ISERROR(MATCH($J1441,SorP!$B$1:$B$6226,0)),"",INDIRECT("'SorP'!$A$"&amp;MATCH($S1441&amp;$J1441,SorP!C:C,0))))</f>
      </c>
      <c r="U1441" s="792"/>
      <c r="V1441" s="817" t="e">
        <f>IF(C1441="",NA(),IF(OR(C1441="Smelter not listed",C1441="Smelter not yet identified"),MATCH($B1441&amp;$D1441,'Smelter Look-up'!$J:$J,0),MATCH($B1441&amp;$C1441,'Smelter Look-up'!$J:$J,0)))</f>
        <v>#N/A</v>
      </c>
      <c r="X1441" s="818">
        <f t="shared" si="204"/>
        <v>0</v>
      </c>
      <c r="AB1441" s="819" t="str">
        <f t="shared" si="205"/>
      </c>
    </row>
    <row r="1442" ht="20"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3"/>
      </c>
      <c r="T1442" s="772" t="str">
        <f>IF(B1442="","",IF(ISERROR(MATCH($J1442,SorP!$B$1:$B$6226,0)),"",INDIRECT("'SorP'!$A$"&amp;MATCH($S1442&amp;$J1442,SorP!C:C,0))))</f>
      </c>
      <c r="U1442" s="792"/>
      <c r="V1442" s="817" t="e">
        <f>IF(C1442="",NA(),IF(OR(C1442="Smelter not listed",C1442="Smelter not yet identified"),MATCH($B1442&amp;$D1442,'Smelter Look-up'!$J:$J,0),MATCH($B1442&amp;$C1442,'Smelter Look-up'!$J:$J,0)))</f>
        <v>#N/A</v>
      </c>
      <c r="X1442" s="818">
        <f t="shared" si="204"/>
        <v>0</v>
      </c>
      <c r="AB1442" s="819" t="str">
        <f t="shared" si="205"/>
      </c>
    </row>
    <row r="1443" ht="20"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3"/>
      </c>
      <c r="T1443" s="772" t="str">
        <f>IF(B1443="","",IF(ISERROR(MATCH($J1443,SorP!$B$1:$B$6226,0)),"",INDIRECT("'SorP'!$A$"&amp;MATCH($S1443&amp;$J1443,SorP!C:C,0))))</f>
      </c>
      <c r="U1443" s="792"/>
      <c r="V1443" s="817" t="e">
        <f>IF(C1443="",NA(),IF(OR(C1443="Smelter not listed",C1443="Smelter not yet identified"),MATCH($B1443&amp;$D1443,'Smelter Look-up'!$J:$J,0),MATCH($B1443&amp;$C1443,'Smelter Look-up'!$J:$J,0)))</f>
        <v>#N/A</v>
      </c>
      <c r="X1443" s="818">
        <f t="shared" si="204"/>
        <v>0</v>
      </c>
      <c r="AB1443" s="819" t="str">
        <f t="shared" si="205"/>
      </c>
    </row>
    <row r="1444" ht="20"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3"/>
      </c>
      <c r="T1444" s="772" t="str">
        <f>IF(B1444="","",IF(ISERROR(MATCH($J1444,SorP!$B$1:$B$6226,0)),"",INDIRECT("'SorP'!$A$"&amp;MATCH($S1444&amp;$J1444,SorP!C:C,0))))</f>
      </c>
      <c r="U1444" s="792"/>
      <c r="V1444" s="817" t="e">
        <f>IF(C1444="",NA(),IF(OR(C1444="Smelter not listed",C1444="Smelter not yet identified"),MATCH($B1444&amp;$D1444,'Smelter Look-up'!$J:$J,0),MATCH($B1444&amp;$C1444,'Smelter Look-up'!$J:$J,0)))</f>
        <v>#N/A</v>
      </c>
      <c r="X1444" s="818">
        <f t="shared" si="204"/>
        <v>0</v>
      </c>
      <c r="AB1444" s="819" t="str">
        <f t="shared" si="205"/>
      </c>
    </row>
    <row r="1445" ht="20"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3"/>
      </c>
      <c r="T1445" s="772" t="str">
        <f>IF(B1445="","",IF(ISERROR(MATCH($J1445,SorP!$B$1:$B$6226,0)),"",INDIRECT("'SorP'!$A$"&amp;MATCH($S1445&amp;$J1445,SorP!C:C,0))))</f>
      </c>
      <c r="U1445" s="792"/>
      <c r="V1445" s="817" t="e">
        <f>IF(C1445="",NA(),IF(OR(C1445="Smelter not listed",C1445="Smelter not yet identified"),MATCH($B1445&amp;$D1445,'Smelter Look-up'!$J:$J,0),MATCH($B1445&amp;$C1445,'Smelter Look-up'!$J:$J,0)))</f>
        <v>#N/A</v>
      </c>
      <c r="X1445" s="818">
        <f t="shared" si="204"/>
        <v>0</v>
      </c>
      <c r="AB1445" s="819" t="str">
        <f t="shared" si="205"/>
      </c>
    </row>
    <row r="1446" ht="20"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3"/>
      </c>
      <c r="T1446" s="772" t="str">
        <f>IF(B1446="","",IF(ISERROR(MATCH($J1446,SorP!$B$1:$B$6226,0)),"",INDIRECT("'SorP'!$A$"&amp;MATCH($S1446&amp;$J1446,SorP!C:C,0))))</f>
      </c>
      <c r="U1446" s="792"/>
      <c r="V1446" s="817" t="e">
        <f>IF(C1446="",NA(),IF(OR(C1446="Smelter not listed",C1446="Smelter not yet identified"),MATCH($B1446&amp;$D1446,'Smelter Look-up'!$J:$J,0),MATCH($B1446&amp;$C1446,'Smelter Look-up'!$J:$J,0)))</f>
        <v>#N/A</v>
      </c>
      <c r="X1446" s="818">
        <f t="shared" si="204"/>
        <v>0</v>
      </c>
      <c r="AB1446" s="819" t="str">
        <f t="shared" si="205"/>
      </c>
    </row>
    <row r="1447" ht="20"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3"/>
      </c>
      <c r="T1447" s="772" t="str">
        <f>IF(B1447="","",IF(ISERROR(MATCH($J1447,SorP!$B$1:$B$6226,0)),"",INDIRECT("'SorP'!$A$"&amp;MATCH($S1447&amp;$J1447,SorP!C:C,0))))</f>
      </c>
      <c r="U1447" s="792"/>
      <c r="V1447" s="817" t="e">
        <f>IF(C1447="",NA(),IF(OR(C1447="Smelter not listed",C1447="Smelter not yet identified"),MATCH($B1447&amp;$D1447,'Smelter Look-up'!$J:$J,0),MATCH($B1447&amp;$C1447,'Smelter Look-up'!$J:$J,0)))</f>
        <v>#N/A</v>
      </c>
      <c r="X1447" s="818">
        <f t="shared" si="204"/>
        <v>0</v>
      </c>
      <c r="AB1447" s="819" t="str">
        <f t="shared" si="205"/>
      </c>
    </row>
    <row r="1448" ht="20"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3"/>
      </c>
      <c r="T1448" s="772" t="str">
        <f>IF(B1448="","",IF(ISERROR(MATCH($J1448,SorP!$B$1:$B$6226,0)),"",INDIRECT("'SorP'!$A$"&amp;MATCH($S1448&amp;$J1448,SorP!C:C,0))))</f>
      </c>
      <c r="U1448" s="792"/>
      <c r="V1448" s="817" t="e">
        <f>IF(C1448="",NA(),IF(OR(C1448="Smelter not listed",C1448="Smelter not yet identified"),MATCH($B1448&amp;$D1448,'Smelter Look-up'!$J:$J,0),MATCH($B1448&amp;$C1448,'Smelter Look-up'!$J:$J,0)))</f>
        <v>#N/A</v>
      </c>
      <c r="X1448" s="818">
        <f t="shared" si="204"/>
        <v>0</v>
      </c>
      <c r="AB1448" s="819" t="str">
        <f t="shared" si="205"/>
      </c>
    </row>
    <row r="1449" ht="20"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3"/>
      </c>
      <c r="T1449" s="772" t="str">
        <f>IF(B1449="","",IF(ISERROR(MATCH($J1449,SorP!$B$1:$B$6226,0)),"",INDIRECT("'SorP'!$A$"&amp;MATCH($S1449&amp;$J1449,SorP!C:C,0))))</f>
      </c>
      <c r="U1449" s="792"/>
      <c r="V1449" s="817" t="e">
        <f>IF(C1449="",NA(),IF(OR(C1449="Smelter not listed",C1449="Smelter not yet identified"),MATCH($B1449&amp;$D1449,'Smelter Look-up'!$J:$J,0),MATCH($B1449&amp;$C1449,'Smelter Look-up'!$J:$J,0)))</f>
        <v>#N/A</v>
      </c>
      <c r="X1449" s="818">
        <f t="shared" si="204"/>
        <v>0</v>
      </c>
      <c r="AB1449" s="819" t="str">
        <f t="shared" si="205"/>
      </c>
    </row>
    <row r="1450" ht="20"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3"/>
      </c>
      <c r="T1450" s="772" t="str">
        <f>IF(B1450="","",IF(ISERROR(MATCH($J1450,SorP!$B$1:$B$6226,0)),"",INDIRECT("'SorP'!$A$"&amp;MATCH($S1450&amp;$J1450,SorP!C:C,0))))</f>
      </c>
      <c r="U1450" s="792"/>
      <c r="V1450" s="817" t="e">
        <f>IF(C1450="",NA(),IF(OR(C1450="Smelter not listed",C1450="Smelter not yet identified"),MATCH($B1450&amp;$D1450,'Smelter Look-up'!$J:$J,0),MATCH($B1450&amp;$C1450,'Smelter Look-up'!$J:$J,0)))</f>
        <v>#N/A</v>
      </c>
      <c r="X1450" s="818">
        <f t="shared" si="204"/>
        <v>0</v>
      </c>
      <c r="AB1450" s="819" t="str">
        <f t="shared" si="205"/>
      </c>
    </row>
    <row r="1451" ht="20"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3"/>
      </c>
      <c r="T1451" s="772" t="str">
        <f>IF(B1451="","",IF(ISERROR(MATCH($J1451,SorP!$B$1:$B$6226,0)),"",INDIRECT("'SorP'!$A$"&amp;MATCH($S1451&amp;$J1451,SorP!C:C,0))))</f>
      </c>
      <c r="U1451" s="792"/>
      <c r="V1451" s="817" t="e">
        <f>IF(C1451="",NA(),IF(OR(C1451="Smelter not listed",C1451="Smelter not yet identified"),MATCH($B1451&amp;$D1451,'Smelter Look-up'!$J:$J,0),MATCH($B1451&amp;$C1451,'Smelter Look-up'!$J:$J,0)))</f>
        <v>#N/A</v>
      </c>
      <c r="X1451" s="818">
        <f t="shared" si="204"/>
        <v>0</v>
      </c>
      <c r="AB1451" s="819" t="str">
        <f t="shared" si="205"/>
      </c>
    </row>
    <row r="1452" ht="20"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3"/>
      </c>
      <c r="T1452" s="772" t="str">
        <f>IF(B1452="","",IF(ISERROR(MATCH($J1452,SorP!$B$1:$B$6226,0)),"",INDIRECT("'SorP'!$A$"&amp;MATCH($S1452&amp;$J1452,SorP!C:C,0))))</f>
      </c>
      <c r="U1452" s="792"/>
      <c r="V1452" s="817" t="e">
        <f>IF(C1452="",NA(),IF(OR(C1452="Smelter not listed",C1452="Smelter not yet identified"),MATCH($B1452&amp;$D1452,'Smelter Look-up'!$J:$J,0),MATCH($B1452&amp;$C1452,'Smelter Look-up'!$J:$J,0)))</f>
        <v>#N/A</v>
      </c>
      <c r="X1452" s="818">
        <f t="shared" si="204"/>
        <v>0</v>
      </c>
      <c r="AB1452" s="819" t="str">
        <f t="shared" si="205"/>
      </c>
    </row>
    <row r="1453" ht="20"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3"/>
      </c>
      <c r="T1453" s="772" t="str">
        <f>IF(B1453="","",IF(ISERROR(MATCH($J1453,SorP!$B$1:$B$6226,0)),"",INDIRECT("'SorP'!$A$"&amp;MATCH($S1453&amp;$J1453,SorP!C:C,0))))</f>
      </c>
      <c r="U1453" s="792"/>
      <c r="V1453" s="817" t="e">
        <f>IF(C1453="",NA(),IF(OR(C1453="Smelter not listed",C1453="Smelter not yet identified"),MATCH($B1453&amp;$D1453,'Smelter Look-up'!$J:$J,0),MATCH($B1453&amp;$C1453,'Smelter Look-up'!$J:$J,0)))</f>
        <v>#N/A</v>
      </c>
      <c r="X1453" s="818">
        <f t="shared" si="204"/>
        <v>0</v>
      </c>
      <c r="AB1453" s="819" t="str">
        <f t="shared" si="205"/>
      </c>
    </row>
    <row r="1454" ht="20"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3"/>
      </c>
      <c r="T1454" s="772" t="str">
        <f>IF(B1454="","",IF(ISERROR(MATCH($J1454,SorP!$B$1:$B$6226,0)),"",INDIRECT("'SorP'!$A$"&amp;MATCH($S1454&amp;$J1454,SorP!C:C,0))))</f>
      </c>
      <c r="U1454" s="792"/>
      <c r="V1454" s="817" t="e">
        <f>IF(C1454="",NA(),IF(OR(C1454="Smelter not listed",C1454="Smelter not yet identified"),MATCH($B1454&amp;$D1454,'Smelter Look-up'!$J:$J,0),MATCH($B1454&amp;$C1454,'Smelter Look-up'!$J:$J,0)))</f>
        <v>#N/A</v>
      </c>
      <c r="X1454" s="818">
        <f t="shared" si="204"/>
        <v>0</v>
      </c>
      <c r="AB1454" s="819" t="str">
        <f t="shared" si="205"/>
      </c>
    </row>
    <row r="1455" ht="20"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3"/>
      </c>
      <c r="T1455" s="772" t="str">
        <f>IF(B1455="","",IF(ISERROR(MATCH($J1455,SorP!$B$1:$B$6226,0)),"",INDIRECT("'SorP'!$A$"&amp;MATCH($S1455&amp;$J1455,SorP!C:C,0))))</f>
      </c>
      <c r="U1455" s="792"/>
      <c r="V1455" s="817" t="e">
        <f>IF(C1455="",NA(),IF(OR(C1455="Smelter not listed",C1455="Smelter not yet identified"),MATCH($B1455&amp;$D1455,'Smelter Look-up'!$J:$J,0),MATCH($B1455&amp;$C1455,'Smelter Look-up'!$J:$J,0)))</f>
        <v>#N/A</v>
      </c>
      <c r="X1455" s="818">
        <f t="shared" si="204"/>
        <v>0</v>
      </c>
      <c r="AB1455" s="819" t="str">
        <f t="shared" si="205"/>
      </c>
    </row>
    <row r="1456" ht="20"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3"/>
      </c>
      <c r="T1456" s="772" t="str">
        <f>IF(B1456="","",IF(ISERROR(MATCH($J1456,SorP!$B$1:$B$6226,0)),"",INDIRECT("'SorP'!$A$"&amp;MATCH($S1456&amp;$J1456,SorP!C:C,0))))</f>
      </c>
      <c r="U1456" s="792"/>
      <c r="V1456" s="817" t="e">
        <f>IF(C1456="",NA(),IF(OR(C1456="Smelter not listed",C1456="Smelter not yet identified"),MATCH($B1456&amp;$D1456,'Smelter Look-up'!$J:$J,0),MATCH($B1456&amp;$C1456,'Smelter Look-up'!$J:$J,0)))</f>
        <v>#N/A</v>
      </c>
      <c r="X1456" s="818">
        <f t="shared" si="204"/>
        <v>0</v>
      </c>
      <c r="AB1456" s="819" t="str">
        <f t="shared" si="205"/>
      </c>
    </row>
    <row r="1457" ht="20"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3"/>
      </c>
      <c r="T1457" s="772" t="str">
        <f>IF(B1457="","",IF(ISERROR(MATCH($J1457,SorP!$B$1:$B$6226,0)),"",INDIRECT("'SorP'!$A$"&amp;MATCH($S1457&amp;$J1457,SorP!C:C,0))))</f>
      </c>
      <c r="U1457" s="792"/>
      <c r="V1457" s="817" t="e">
        <f>IF(C1457="",NA(),IF(OR(C1457="Smelter not listed",C1457="Smelter not yet identified"),MATCH($B1457&amp;$D1457,'Smelter Look-up'!$J:$J,0),MATCH($B1457&amp;$C1457,'Smelter Look-up'!$J:$J,0)))</f>
        <v>#N/A</v>
      </c>
      <c r="X1457" s="818">
        <f t="shared" si="204"/>
        <v>0</v>
      </c>
      <c r="AB1457" s="819" t="str">
        <f t="shared" si="205"/>
      </c>
    </row>
    <row r="1458" ht="20"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3"/>
      </c>
      <c r="T1458" s="772" t="str">
        <f>IF(B1458="","",IF(ISERROR(MATCH($J1458,SorP!$B$1:$B$6226,0)),"",INDIRECT("'SorP'!$A$"&amp;MATCH($S1458&amp;$J1458,SorP!C:C,0))))</f>
      </c>
      <c r="U1458" s="792"/>
      <c r="V1458" s="817" t="e">
        <f>IF(C1458="",NA(),IF(OR(C1458="Smelter not listed",C1458="Smelter not yet identified"),MATCH($B1458&amp;$D1458,'Smelter Look-up'!$J:$J,0),MATCH($B1458&amp;$C1458,'Smelter Look-up'!$J:$J,0)))</f>
        <v>#N/A</v>
      </c>
      <c r="X1458" s="818">
        <f t="shared" si="204"/>
        <v>0</v>
      </c>
      <c r="AB1458" s="819" t="str">
        <f t="shared" si="205"/>
      </c>
    </row>
    <row r="1459" ht="20"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3"/>
      </c>
      <c r="T1459" s="772" t="str">
        <f>IF(B1459="","",IF(ISERROR(MATCH($J1459,SorP!$B$1:$B$6226,0)),"",INDIRECT("'SorP'!$A$"&amp;MATCH($S1459&amp;$J1459,SorP!C:C,0))))</f>
      </c>
      <c r="U1459" s="792"/>
      <c r="V1459" s="817" t="e">
        <f>IF(C1459="",NA(),IF(OR(C1459="Smelter not listed",C1459="Smelter not yet identified"),MATCH($B1459&amp;$D1459,'Smelter Look-up'!$J:$J,0),MATCH($B1459&amp;$C1459,'Smelter Look-up'!$J:$J,0)))</f>
        <v>#N/A</v>
      </c>
      <c r="X1459" s="818">
        <f t="shared" si="204"/>
        <v>0</v>
      </c>
      <c r="AB1459" s="819" t="str">
        <f t="shared" si="205"/>
      </c>
    </row>
    <row r="1460" ht="20"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3"/>
      </c>
      <c r="T1460" s="772" t="str">
        <f>IF(B1460="","",IF(ISERROR(MATCH($J1460,SorP!$B$1:$B$6226,0)),"",INDIRECT("'SorP'!$A$"&amp;MATCH($S1460&amp;$J1460,SorP!C:C,0))))</f>
      </c>
      <c r="U1460" s="792"/>
      <c r="V1460" s="817" t="e">
        <f>IF(C1460="",NA(),IF(OR(C1460="Smelter not listed",C1460="Smelter not yet identified"),MATCH($B1460&amp;$D1460,'Smelter Look-up'!$J:$J,0),MATCH($B1460&amp;$C1460,'Smelter Look-up'!$J:$J,0)))</f>
        <v>#N/A</v>
      </c>
      <c r="X1460" s="818">
        <f t="shared" si="204"/>
        <v>0</v>
      </c>
      <c r="AB1460" s="819" t="str">
        <f t="shared" si="205"/>
      </c>
    </row>
    <row r="1461" ht="20"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3"/>
      </c>
      <c r="T1461" s="772" t="str">
        <f>IF(B1461="","",IF(ISERROR(MATCH($J1461,SorP!$B$1:$B$6226,0)),"",INDIRECT("'SorP'!$A$"&amp;MATCH($S1461&amp;$J1461,SorP!C:C,0))))</f>
      </c>
      <c r="U1461" s="792"/>
      <c r="V1461" s="817" t="e">
        <f>IF(C1461="",NA(),IF(OR(C1461="Smelter not listed",C1461="Smelter not yet identified"),MATCH($B1461&amp;$D1461,'Smelter Look-up'!$J:$J,0),MATCH($B1461&amp;$C1461,'Smelter Look-up'!$J:$J,0)))</f>
        <v>#N/A</v>
      </c>
      <c r="X1461" s="818">
        <f t="shared" si="204"/>
        <v>0</v>
      </c>
      <c r="AB1461" s="819" t="str">
        <f t="shared" si="205"/>
      </c>
    </row>
    <row r="1462" ht="20"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3"/>
      </c>
      <c r="T1462" s="772" t="str">
        <f>IF(B1462="","",IF(ISERROR(MATCH($J1462,SorP!$B$1:$B$6226,0)),"",INDIRECT("'SorP'!$A$"&amp;MATCH($S1462&amp;$J1462,SorP!C:C,0))))</f>
      </c>
      <c r="U1462" s="792"/>
      <c r="V1462" s="817" t="e">
        <f>IF(C1462="",NA(),IF(OR(C1462="Smelter not listed",C1462="Smelter not yet identified"),MATCH($B1462&amp;$D1462,'Smelter Look-up'!$J:$J,0),MATCH($B1462&amp;$C1462,'Smelter Look-up'!$J:$J,0)))</f>
        <v>#N/A</v>
      </c>
      <c r="X1462" s="818">
        <f t="shared" si="204"/>
        <v>0</v>
      </c>
      <c r="AB1462" s="819" t="str">
        <f t="shared" si="205"/>
      </c>
    </row>
    <row r="1463" ht="20"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3"/>
      </c>
      <c r="T1463" s="772" t="str">
        <f>IF(B1463="","",IF(ISERROR(MATCH($J1463,SorP!$B$1:$B$6226,0)),"",INDIRECT("'SorP'!$A$"&amp;MATCH($S1463&amp;$J1463,SorP!C:C,0))))</f>
      </c>
      <c r="U1463" s="792"/>
      <c r="V1463" s="817" t="e">
        <f>IF(C1463="",NA(),IF(OR(C1463="Smelter not listed",C1463="Smelter not yet identified"),MATCH($B1463&amp;$D1463,'Smelter Look-up'!$J:$J,0),MATCH($B1463&amp;$C1463,'Smelter Look-up'!$J:$J,0)))</f>
        <v>#N/A</v>
      </c>
      <c r="X1463" s="818">
        <f t="shared" si="204"/>
        <v>0</v>
      </c>
      <c r="AB1463" s="819" t="str">
        <f t="shared" si="205"/>
      </c>
    </row>
    <row r="1464" ht="20"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3"/>
      </c>
      <c r="T1464" s="772" t="str">
        <f>IF(B1464="","",IF(ISERROR(MATCH($J1464,SorP!$B$1:$B$6226,0)),"",INDIRECT("'SorP'!$A$"&amp;MATCH($S1464&amp;$J1464,SorP!C:C,0))))</f>
      </c>
      <c r="U1464" s="792"/>
      <c r="V1464" s="817" t="e">
        <f>IF(C1464="",NA(),IF(OR(C1464="Smelter not listed",C1464="Smelter not yet identified"),MATCH($B1464&amp;$D1464,'Smelter Look-up'!$J:$J,0),MATCH($B1464&amp;$C1464,'Smelter Look-up'!$J:$J,0)))</f>
        <v>#N/A</v>
      </c>
      <c r="X1464" s="818">
        <f t="shared" si="204"/>
        <v>0</v>
      </c>
      <c r="AB1464" s="819" t="str">
        <f t="shared" si="205"/>
      </c>
    </row>
    <row r="1465" ht="20"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3"/>
      </c>
      <c r="T1465" s="772" t="str">
        <f>IF(B1465="","",IF(ISERROR(MATCH($J1465,SorP!$B$1:$B$6226,0)),"",INDIRECT("'SorP'!$A$"&amp;MATCH($S1465&amp;$J1465,SorP!C:C,0))))</f>
      </c>
      <c r="U1465" s="792"/>
      <c r="V1465" s="817" t="e">
        <f>IF(C1465="",NA(),IF(OR(C1465="Smelter not listed",C1465="Smelter not yet identified"),MATCH($B1465&amp;$D1465,'Smelter Look-up'!$J:$J,0),MATCH($B1465&amp;$C1465,'Smelter Look-up'!$J:$J,0)))</f>
        <v>#N/A</v>
      </c>
      <c r="X1465" s="818">
        <f t="shared" si="204"/>
        <v>0</v>
      </c>
      <c r="AB1465" s="819" t="str">
        <f t="shared" si="205"/>
      </c>
    </row>
    <row r="1466" ht="20"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3"/>
      </c>
      <c r="T1466" s="772" t="str">
        <f>IF(B1466="","",IF(ISERROR(MATCH($J1466,SorP!$B$1:$B$6226,0)),"",INDIRECT("'SorP'!$A$"&amp;MATCH($S1466&amp;$J1466,SorP!C:C,0))))</f>
      </c>
      <c r="U1466" s="792"/>
      <c r="V1466" s="817" t="e">
        <f>IF(C1466="",NA(),IF(OR(C1466="Smelter not listed",C1466="Smelter not yet identified"),MATCH($B1466&amp;$D1466,'Smelter Look-up'!$J:$J,0),MATCH($B1466&amp;$C1466,'Smelter Look-up'!$J:$J,0)))</f>
        <v>#N/A</v>
      </c>
      <c r="X1466" s="818">
        <f t="shared" si="204"/>
        <v>0</v>
      </c>
      <c r="AB1466" s="819" t="str">
        <f t="shared" si="205"/>
      </c>
    </row>
    <row r="1467" ht="20"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IF(B1467="","",IF(ISERROR(MATCH($J1467,SorP!$B$1:$B$6226,0)),"",INDIRECT("'SorP'!$A$"&amp;MATCH($S1467&amp;$J1467,SorP!C:C,0))))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09">IF(B1468="","",IF(ISERROR(MATCH($E1468,CL,0)),"Unknown",INDIRECT("'C'!$A$"&amp;MATCH($E1468,CL,0)+1)))</f>
      </c>
      <c r="T1468" s="772" t="str">
        <f>IF(B1468="","",IF(ISERROR(MATCH($J1468,SorP!$B$1:$B$6226,0)),"",INDIRECT("'SorP'!$A$"&amp;MATCH($S1468&amp;$J1468,SorP!C:C,0))))</f>
      </c>
      <c r="U1468" s="792"/>
      <c r="V1468" s="817" t="e">
        <f>IF(C1468="",NA(),IF(OR(C1468="Smelter not listed",C1468="Smelter not yet identified"),MATCH($B1468&amp;$D1468,'Smelter Look-up'!$J:$J,0),MATCH($B1468&amp;$C1468,'Smelter Look-up'!$J:$J,0)))</f>
        <v>#N/A</v>
      </c>
      <c r="X1468" s="818">
        <f ref="X1468:X1499" t="shared" si="210">IF(AND(C1468="Smelter not listed",OR(LEN(D1468)=0,LEN(E1468)=0)),1,0)</f>
        <v>0</v>
      </c>
      <c r="AB1468" s="819" t="str">
        <f ref="AB1468:AB1499" t="shared" si="211">B1468&amp;C1468</f>
      </c>
    </row>
    <row r="1469" ht="20"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09"/>
      </c>
      <c r="T1469" s="772" t="str">
        <f>IF(B1469="","",IF(ISERROR(MATCH($J1469,SorP!$B$1:$B$6226,0)),"",INDIRECT("'SorP'!$A$"&amp;MATCH($S1469&amp;$J1469,SorP!C:C,0))))</f>
      </c>
      <c r="U1469" s="792"/>
      <c r="V1469" s="817" t="e">
        <f>IF(C1469="",NA(),IF(OR(C1469="Smelter not listed",C1469="Smelter not yet identified"),MATCH($B1469&amp;$D1469,'Smelter Look-up'!$J:$J,0),MATCH($B1469&amp;$C1469,'Smelter Look-up'!$J:$J,0)))</f>
        <v>#N/A</v>
      </c>
      <c r="X1469" s="818">
        <f t="shared" si="210"/>
        <v>0</v>
      </c>
      <c r="AB1469" s="819" t="str">
        <f t="shared" si="211"/>
      </c>
    </row>
    <row r="1470" ht="20"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09"/>
      </c>
      <c r="T1470" s="772" t="str">
        <f>IF(B1470="","",IF(ISERROR(MATCH($J1470,SorP!$B$1:$B$6226,0)),"",INDIRECT("'SorP'!$A$"&amp;MATCH($S1470&amp;$J1470,SorP!C:C,0))))</f>
      </c>
      <c r="U1470" s="792"/>
      <c r="V1470" s="817" t="e">
        <f>IF(C1470="",NA(),IF(OR(C1470="Smelter not listed",C1470="Smelter not yet identified"),MATCH($B1470&amp;$D1470,'Smelter Look-up'!$J:$J,0),MATCH($B1470&amp;$C1470,'Smelter Look-up'!$J:$J,0)))</f>
        <v>#N/A</v>
      </c>
      <c r="X1470" s="818">
        <f t="shared" si="210"/>
        <v>0</v>
      </c>
      <c r="AB1470" s="819" t="str">
        <f t="shared" si="211"/>
      </c>
    </row>
    <row r="1471" ht="20"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09"/>
      </c>
      <c r="T1471" s="772" t="str">
        <f>IF(B1471="","",IF(ISERROR(MATCH($J1471,SorP!$B$1:$B$6226,0)),"",INDIRECT("'SorP'!$A$"&amp;MATCH($S1471&amp;$J1471,SorP!C:C,0))))</f>
      </c>
      <c r="U1471" s="792"/>
      <c r="V1471" s="817" t="e">
        <f>IF(C1471="",NA(),IF(OR(C1471="Smelter not listed",C1471="Smelter not yet identified"),MATCH($B1471&amp;$D1471,'Smelter Look-up'!$J:$J,0),MATCH($B1471&amp;$C1471,'Smelter Look-up'!$J:$J,0)))</f>
        <v>#N/A</v>
      </c>
      <c r="X1471" s="818">
        <f t="shared" si="210"/>
        <v>0</v>
      </c>
      <c r="AB1471" s="819" t="str">
        <f t="shared" si="211"/>
      </c>
    </row>
    <row r="1472" ht="20"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09"/>
      </c>
      <c r="T1472" s="772" t="str">
        <f>IF(B1472="","",IF(ISERROR(MATCH($J1472,SorP!$B$1:$B$6226,0)),"",INDIRECT("'SorP'!$A$"&amp;MATCH($S1472&amp;$J1472,SorP!C:C,0))))</f>
      </c>
      <c r="U1472" s="792"/>
      <c r="V1472" s="817" t="e">
        <f>IF(C1472="",NA(),IF(OR(C1472="Smelter not listed",C1472="Smelter not yet identified"),MATCH($B1472&amp;$D1472,'Smelter Look-up'!$J:$J,0),MATCH($B1472&amp;$C1472,'Smelter Look-up'!$J:$J,0)))</f>
        <v>#N/A</v>
      </c>
      <c r="X1472" s="818">
        <f t="shared" si="210"/>
        <v>0</v>
      </c>
      <c r="AB1472" s="819" t="str">
        <f t="shared" si="211"/>
      </c>
    </row>
    <row r="1473" ht="20"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09"/>
      </c>
      <c r="T1473" s="772" t="str">
        <f>IF(B1473="","",IF(ISERROR(MATCH($J1473,SorP!$B$1:$B$6226,0)),"",INDIRECT("'SorP'!$A$"&amp;MATCH($S1473&amp;$J1473,SorP!C:C,0))))</f>
      </c>
      <c r="U1473" s="792"/>
      <c r="V1473" s="817" t="e">
        <f>IF(C1473="",NA(),IF(OR(C1473="Smelter not listed",C1473="Smelter not yet identified"),MATCH($B1473&amp;$D1473,'Smelter Look-up'!$J:$J,0),MATCH($B1473&amp;$C1473,'Smelter Look-up'!$J:$J,0)))</f>
        <v>#N/A</v>
      </c>
      <c r="X1473" s="818">
        <f t="shared" si="210"/>
        <v>0</v>
      </c>
      <c r="AB1473" s="819" t="str">
        <f t="shared" si="211"/>
      </c>
    </row>
    <row r="1474" ht="20"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09"/>
      </c>
      <c r="T1474" s="772" t="str">
        <f>IF(B1474="","",IF(ISERROR(MATCH($J1474,SorP!$B$1:$B$6226,0)),"",INDIRECT("'SorP'!$A$"&amp;MATCH($S1474&amp;$J1474,SorP!C:C,0))))</f>
      </c>
      <c r="U1474" s="792"/>
      <c r="V1474" s="817" t="e">
        <f>IF(C1474="",NA(),IF(OR(C1474="Smelter not listed",C1474="Smelter not yet identified"),MATCH($B1474&amp;$D1474,'Smelter Look-up'!$J:$J,0),MATCH($B1474&amp;$C1474,'Smelter Look-up'!$J:$J,0)))</f>
        <v>#N/A</v>
      </c>
      <c r="X1474" s="818">
        <f t="shared" si="210"/>
        <v>0</v>
      </c>
      <c r="AB1474" s="819" t="str">
        <f t="shared" si="211"/>
      </c>
    </row>
    <row r="1475" ht="20"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09"/>
      </c>
      <c r="T1475" s="772" t="str">
        <f>IF(B1475="","",IF(ISERROR(MATCH($J1475,SorP!$B$1:$B$6226,0)),"",INDIRECT("'SorP'!$A$"&amp;MATCH($S1475&amp;$J1475,SorP!C:C,0))))</f>
      </c>
      <c r="U1475" s="792"/>
      <c r="V1475" s="817" t="e">
        <f>IF(C1475="",NA(),IF(OR(C1475="Smelter not listed",C1475="Smelter not yet identified"),MATCH($B1475&amp;$D1475,'Smelter Look-up'!$J:$J,0),MATCH($B1475&amp;$C1475,'Smelter Look-up'!$J:$J,0)))</f>
        <v>#N/A</v>
      </c>
      <c r="X1475" s="818">
        <f t="shared" si="210"/>
        <v>0</v>
      </c>
      <c r="AB1475" s="819" t="str">
        <f t="shared" si="211"/>
      </c>
    </row>
    <row r="1476" ht="20"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09"/>
      </c>
      <c r="T1476" s="772" t="str">
        <f>IF(B1476="","",IF(ISERROR(MATCH($J1476,SorP!$B$1:$B$6226,0)),"",INDIRECT("'SorP'!$A$"&amp;MATCH($S1476&amp;$J1476,SorP!C:C,0))))</f>
      </c>
      <c r="U1476" s="792"/>
      <c r="V1476" s="817" t="e">
        <f>IF(C1476="",NA(),IF(OR(C1476="Smelter not listed",C1476="Smelter not yet identified"),MATCH($B1476&amp;$D1476,'Smelter Look-up'!$J:$J,0),MATCH($B1476&amp;$C1476,'Smelter Look-up'!$J:$J,0)))</f>
        <v>#N/A</v>
      </c>
      <c r="X1476" s="818">
        <f t="shared" si="210"/>
        <v>0</v>
      </c>
      <c r="AB1476" s="819" t="str">
        <f t="shared" si="211"/>
      </c>
    </row>
    <row r="1477" ht="20"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09"/>
      </c>
      <c r="T1477" s="772" t="str">
        <f>IF(B1477="","",IF(ISERROR(MATCH($J1477,SorP!$B$1:$B$6226,0)),"",INDIRECT("'SorP'!$A$"&amp;MATCH($S1477&amp;$J1477,SorP!C:C,0))))</f>
      </c>
      <c r="U1477" s="792"/>
      <c r="V1477" s="817" t="e">
        <f>IF(C1477="",NA(),IF(OR(C1477="Smelter not listed",C1477="Smelter not yet identified"),MATCH($B1477&amp;$D1477,'Smelter Look-up'!$J:$J,0),MATCH($B1477&amp;$C1477,'Smelter Look-up'!$J:$J,0)))</f>
        <v>#N/A</v>
      </c>
      <c r="X1477" s="818">
        <f t="shared" si="210"/>
        <v>0</v>
      </c>
      <c r="AB1477" s="819" t="str">
        <f t="shared" si="211"/>
      </c>
    </row>
    <row r="1478" ht="20"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09"/>
      </c>
      <c r="T1478" s="772" t="str">
        <f>IF(B1478="","",IF(ISERROR(MATCH($J1478,SorP!$B$1:$B$6226,0)),"",INDIRECT("'SorP'!$A$"&amp;MATCH($S1478&amp;$J1478,SorP!C:C,0))))</f>
      </c>
      <c r="U1478" s="792"/>
      <c r="V1478" s="817" t="e">
        <f>IF(C1478="",NA(),IF(OR(C1478="Smelter not listed",C1478="Smelter not yet identified"),MATCH($B1478&amp;$D1478,'Smelter Look-up'!$J:$J,0),MATCH($B1478&amp;$C1478,'Smelter Look-up'!$J:$J,0)))</f>
        <v>#N/A</v>
      </c>
      <c r="X1478" s="818">
        <f t="shared" si="210"/>
        <v>0</v>
      </c>
      <c r="AB1478" s="819" t="str">
        <f t="shared" si="211"/>
      </c>
    </row>
    <row r="1479" ht="20"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09"/>
      </c>
      <c r="T1479" s="772" t="str">
        <f>IF(B1479="","",IF(ISERROR(MATCH($J1479,SorP!$B$1:$B$6226,0)),"",INDIRECT("'SorP'!$A$"&amp;MATCH($S1479&amp;$J1479,SorP!C:C,0))))</f>
      </c>
      <c r="U1479" s="792"/>
      <c r="V1479" s="817" t="e">
        <f>IF(C1479="",NA(),IF(OR(C1479="Smelter not listed",C1479="Smelter not yet identified"),MATCH($B1479&amp;$D1479,'Smelter Look-up'!$J:$J,0),MATCH($B1479&amp;$C1479,'Smelter Look-up'!$J:$J,0)))</f>
        <v>#N/A</v>
      </c>
      <c r="X1479" s="818">
        <f t="shared" si="210"/>
        <v>0</v>
      </c>
      <c r="AB1479" s="819" t="str">
        <f t="shared" si="211"/>
      </c>
    </row>
    <row r="1480" ht="20"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09"/>
      </c>
      <c r="T1480" s="772" t="str">
        <f>IF(B1480="","",IF(ISERROR(MATCH($J1480,SorP!$B$1:$B$6226,0)),"",INDIRECT("'SorP'!$A$"&amp;MATCH($S1480&amp;$J1480,SorP!C:C,0))))</f>
      </c>
      <c r="U1480" s="792"/>
      <c r="V1480" s="817" t="e">
        <f>IF(C1480="",NA(),IF(OR(C1480="Smelter not listed",C1480="Smelter not yet identified"),MATCH($B1480&amp;$D1480,'Smelter Look-up'!$J:$J,0),MATCH($B1480&amp;$C1480,'Smelter Look-up'!$J:$J,0)))</f>
        <v>#N/A</v>
      </c>
      <c r="X1480" s="818">
        <f t="shared" si="210"/>
        <v>0</v>
      </c>
      <c r="AB1480" s="819" t="str">
        <f t="shared" si="211"/>
      </c>
    </row>
    <row r="1481" ht="20"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09"/>
      </c>
      <c r="T1481" s="772" t="str">
        <f>IF(B1481="","",IF(ISERROR(MATCH($J1481,SorP!$B$1:$B$6226,0)),"",INDIRECT("'SorP'!$A$"&amp;MATCH($S1481&amp;$J1481,SorP!C:C,0))))</f>
      </c>
      <c r="U1481" s="792"/>
      <c r="V1481" s="817" t="e">
        <f>IF(C1481="",NA(),IF(OR(C1481="Smelter not listed",C1481="Smelter not yet identified"),MATCH($B1481&amp;$D1481,'Smelter Look-up'!$J:$J,0),MATCH($B1481&amp;$C1481,'Smelter Look-up'!$J:$J,0)))</f>
        <v>#N/A</v>
      </c>
      <c r="X1481" s="818">
        <f t="shared" si="210"/>
        <v>0</v>
      </c>
      <c r="AB1481" s="819" t="str">
        <f t="shared" si="211"/>
      </c>
    </row>
    <row r="1482" ht="20"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09"/>
      </c>
      <c r="T1482" s="772" t="str">
        <f>IF(B1482="","",IF(ISERROR(MATCH($J1482,SorP!$B$1:$B$6226,0)),"",INDIRECT("'SorP'!$A$"&amp;MATCH($S1482&amp;$J1482,SorP!C:C,0))))</f>
      </c>
      <c r="U1482" s="792"/>
      <c r="V1482" s="817" t="e">
        <f>IF(C1482="",NA(),IF(OR(C1482="Smelter not listed",C1482="Smelter not yet identified"),MATCH($B1482&amp;$D1482,'Smelter Look-up'!$J:$J,0),MATCH($B1482&amp;$C1482,'Smelter Look-up'!$J:$J,0)))</f>
        <v>#N/A</v>
      </c>
      <c r="X1482" s="818">
        <f t="shared" si="210"/>
        <v>0</v>
      </c>
      <c r="AB1482" s="819" t="str">
        <f t="shared" si="211"/>
      </c>
    </row>
    <row r="1483" ht="20"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09"/>
      </c>
      <c r="T1483" s="772" t="str">
        <f>IF(B1483="","",IF(ISERROR(MATCH($J1483,SorP!$B$1:$B$6226,0)),"",INDIRECT("'SorP'!$A$"&amp;MATCH($S1483&amp;$J1483,SorP!C:C,0))))</f>
      </c>
      <c r="U1483" s="792"/>
      <c r="V1483" s="817" t="e">
        <f>IF(C1483="",NA(),IF(OR(C1483="Smelter not listed",C1483="Smelter not yet identified"),MATCH($B1483&amp;$D1483,'Smelter Look-up'!$J:$J,0),MATCH($B1483&amp;$C1483,'Smelter Look-up'!$J:$J,0)))</f>
        <v>#N/A</v>
      </c>
      <c r="X1483" s="818">
        <f t="shared" si="210"/>
        <v>0</v>
      </c>
      <c r="AB1483" s="819" t="str">
        <f t="shared" si="211"/>
      </c>
    </row>
    <row r="1484" ht="20"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09"/>
      </c>
      <c r="T1484" s="772" t="str">
        <f>IF(B1484="","",IF(ISERROR(MATCH($J1484,SorP!$B$1:$B$6226,0)),"",INDIRECT("'SorP'!$A$"&amp;MATCH($S1484&amp;$J1484,SorP!C:C,0))))</f>
      </c>
      <c r="U1484" s="792"/>
      <c r="V1484" s="817" t="e">
        <f>IF(C1484="",NA(),IF(OR(C1484="Smelter not listed",C1484="Smelter not yet identified"),MATCH($B1484&amp;$D1484,'Smelter Look-up'!$J:$J,0),MATCH($B1484&amp;$C1484,'Smelter Look-up'!$J:$J,0)))</f>
        <v>#N/A</v>
      </c>
      <c r="X1484" s="818">
        <f t="shared" si="210"/>
        <v>0</v>
      </c>
      <c r="AB1484" s="819" t="str">
        <f t="shared" si="211"/>
      </c>
    </row>
    <row r="1485" ht="20"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09"/>
      </c>
      <c r="T1485" s="772" t="str">
        <f>IF(B1485="","",IF(ISERROR(MATCH($J1485,SorP!$B$1:$B$6226,0)),"",INDIRECT("'SorP'!$A$"&amp;MATCH($S1485&amp;$J1485,SorP!C:C,0))))</f>
      </c>
      <c r="U1485" s="792"/>
      <c r="V1485" s="817" t="e">
        <f>IF(C1485="",NA(),IF(OR(C1485="Smelter not listed",C1485="Smelter not yet identified"),MATCH($B1485&amp;$D1485,'Smelter Look-up'!$J:$J,0),MATCH($B1485&amp;$C1485,'Smelter Look-up'!$J:$J,0)))</f>
        <v>#N/A</v>
      </c>
      <c r="X1485" s="818">
        <f t="shared" si="210"/>
        <v>0</v>
      </c>
      <c r="AB1485" s="819" t="str">
        <f t="shared" si="211"/>
      </c>
    </row>
    <row r="1486" ht="20"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09"/>
      </c>
      <c r="T1486" s="772" t="str">
        <f>IF(B1486="","",IF(ISERROR(MATCH($J1486,SorP!$B$1:$B$6226,0)),"",INDIRECT("'SorP'!$A$"&amp;MATCH($S1486&amp;$J1486,SorP!C:C,0))))</f>
      </c>
      <c r="U1486" s="792"/>
      <c r="V1486" s="817" t="e">
        <f>IF(C1486="",NA(),IF(OR(C1486="Smelter not listed",C1486="Smelter not yet identified"),MATCH($B1486&amp;$D1486,'Smelter Look-up'!$J:$J,0),MATCH($B1486&amp;$C1486,'Smelter Look-up'!$J:$J,0)))</f>
        <v>#N/A</v>
      </c>
      <c r="X1486" s="818">
        <f t="shared" si="210"/>
        <v>0</v>
      </c>
      <c r="AB1486" s="819" t="str">
        <f t="shared" si="211"/>
      </c>
    </row>
    <row r="1487" ht="20"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09"/>
      </c>
      <c r="T1487" s="772" t="str">
        <f>IF(B1487="","",IF(ISERROR(MATCH($J1487,SorP!$B$1:$B$6226,0)),"",INDIRECT("'SorP'!$A$"&amp;MATCH($S1487&amp;$J1487,SorP!C:C,0))))</f>
      </c>
      <c r="U1487" s="792"/>
      <c r="V1487" s="817" t="e">
        <f>IF(C1487="",NA(),IF(OR(C1487="Smelter not listed",C1487="Smelter not yet identified"),MATCH($B1487&amp;$D1487,'Smelter Look-up'!$J:$J,0),MATCH($B1487&amp;$C1487,'Smelter Look-up'!$J:$J,0)))</f>
        <v>#N/A</v>
      </c>
      <c r="X1487" s="818">
        <f t="shared" si="210"/>
        <v>0</v>
      </c>
      <c r="AB1487" s="819" t="str">
        <f t="shared" si="211"/>
      </c>
    </row>
    <row r="1488" ht="20"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09"/>
      </c>
      <c r="T1488" s="772" t="str">
        <f>IF(B1488="","",IF(ISERROR(MATCH($J1488,SorP!$B$1:$B$6226,0)),"",INDIRECT("'SorP'!$A$"&amp;MATCH($S1488&amp;$J1488,SorP!C:C,0))))</f>
      </c>
      <c r="U1488" s="792"/>
      <c r="V1488" s="817" t="e">
        <f>IF(C1488="",NA(),IF(OR(C1488="Smelter not listed",C1488="Smelter not yet identified"),MATCH($B1488&amp;$D1488,'Smelter Look-up'!$J:$J,0),MATCH($B1488&amp;$C1488,'Smelter Look-up'!$J:$J,0)))</f>
        <v>#N/A</v>
      </c>
      <c r="X1488" s="818">
        <f t="shared" si="210"/>
        <v>0</v>
      </c>
      <c r="AB1488" s="819" t="str">
        <f t="shared" si="211"/>
      </c>
    </row>
    <row r="1489" ht="20"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09"/>
      </c>
      <c r="T1489" s="772" t="str">
        <f>IF(B1489="","",IF(ISERROR(MATCH($J1489,SorP!$B$1:$B$6226,0)),"",INDIRECT("'SorP'!$A$"&amp;MATCH($S1489&amp;$J1489,SorP!C:C,0))))</f>
      </c>
      <c r="U1489" s="792"/>
      <c r="V1489" s="817" t="e">
        <f>IF(C1489="",NA(),IF(OR(C1489="Smelter not listed",C1489="Smelter not yet identified"),MATCH($B1489&amp;$D1489,'Smelter Look-up'!$J:$J,0),MATCH($B1489&amp;$C1489,'Smelter Look-up'!$J:$J,0)))</f>
        <v>#N/A</v>
      </c>
      <c r="X1489" s="818">
        <f t="shared" si="210"/>
        <v>0</v>
      </c>
      <c r="AB1489" s="819" t="str">
        <f t="shared" si="211"/>
      </c>
    </row>
    <row r="1490" ht="20"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09"/>
      </c>
      <c r="T1490" s="772" t="str">
        <f>IF(B1490="","",IF(ISERROR(MATCH($J1490,SorP!$B$1:$B$6226,0)),"",INDIRECT("'SorP'!$A$"&amp;MATCH($S1490&amp;$J1490,SorP!C:C,0))))</f>
      </c>
      <c r="U1490" s="792"/>
      <c r="V1490" s="817" t="e">
        <f>IF(C1490="",NA(),IF(OR(C1490="Smelter not listed",C1490="Smelter not yet identified"),MATCH($B1490&amp;$D1490,'Smelter Look-up'!$J:$J,0),MATCH($B1490&amp;$C1490,'Smelter Look-up'!$J:$J,0)))</f>
        <v>#N/A</v>
      </c>
      <c r="X1490" s="818">
        <f t="shared" si="210"/>
        <v>0</v>
      </c>
      <c r="AB1490" s="819" t="str">
        <f t="shared" si="211"/>
      </c>
    </row>
    <row r="1491" ht="20"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09"/>
      </c>
      <c r="T1491" s="772" t="str">
        <f>IF(B1491="","",IF(ISERROR(MATCH($J1491,SorP!$B$1:$B$6226,0)),"",INDIRECT("'SorP'!$A$"&amp;MATCH($S1491&amp;$J1491,SorP!C:C,0))))</f>
      </c>
      <c r="U1491" s="792"/>
      <c r="V1491" s="817" t="e">
        <f>IF(C1491="",NA(),IF(OR(C1491="Smelter not listed",C1491="Smelter not yet identified"),MATCH($B1491&amp;$D1491,'Smelter Look-up'!$J:$J,0),MATCH($B1491&amp;$C1491,'Smelter Look-up'!$J:$J,0)))</f>
        <v>#N/A</v>
      </c>
      <c r="X1491" s="818">
        <f t="shared" si="210"/>
        <v>0</v>
      </c>
      <c r="AB1491" s="819" t="str">
        <f t="shared" si="211"/>
      </c>
    </row>
    <row r="1492" ht="20"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09"/>
      </c>
      <c r="T1492" s="772" t="str">
        <f>IF(B1492="","",IF(ISERROR(MATCH($J1492,SorP!$B$1:$B$6226,0)),"",INDIRECT("'SorP'!$A$"&amp;MATCH($S1492&amp;$J1492,SorP!C:C,0))))</f>
      </c>
      <c r="U1492" s="792"/>
      <c r="V1492" s="817" t="e">
        <f>IF(C1492="",NA(),IF(OR(C1492="Smelter not listed",C1492="Smelter not yet identified"),MATCH($B1492&amp;$D1492,'Smelter Look-up'!$J:$J,0),MATCH($B1492&amp;$C1492,'Smelter Look-up'!$J:$J,0)))</f>
        <v>#N/A</v>
      </c>
      <c r="X1492" s="818">
        <f t="shared" si="210"/>
        <v>0</v>
      </c>
      <c r="AB1492" s="819" t="str">
        <f t="shared" si="211"/>
      </c>
    </row>
    <row r="1493" ht="20"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09"/>
      </c>
      <c r="T1493" s="772" t="str">
        <f>IF(B1493="","",IF(ISERROR(MATCH($J1493,SorP!$B$1:$B$6226,0)),"",INDIRECT("'SorP'!$A$"&amp;MATCH($S1493&amp;$J1493,SorP!C:C,0))))</f>
      </c>
      <c r="U1493" s="792"/>
      <c r="V1493" s="817" t="e">
        <f>IF(C1493="",NA(),IF(OR(C1493="Smelter not listed",C1493="Smelter not yet identified"),MATCH($B1493&amp;$D1493,'Smelter Look-up'!$J:$J,0),MATCH($B1493&amp;$C1493,'Smelter Look-up'!$J:$J,0)))</f>
        <v>#N/A</v>
      </c>
      <c r="X1493" s="818">
        <f t="shared" si="210"/>
        <v>0</v>
      </c>
      <c r="AB1493" s="819" t="str">
        <f t="shared" si="211"/>
      </c>
    </row>
    <row r="1494" ht="20"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09"/>
      </c>
      <c r="T1494" s="772" t="str">
        <f>IF(B1494="","",IF(ISERROR(MATCH($J1494,SorP!$B$1:$B$6226,0)),"",INDIRECT("'SorP'!$A$"&amp;MATCH($S1494&amp;$J1494,SorP!C:C,0))))</f>
      </c>
      <c r="U1494" s="792"/>
      <c r="V1494" s="817" t="e">
        <f>IF(C1494="",NA(),IF(OR(C1494="Smelter not listed",C1494="Smelter not yet identified"),MATCH($B1494&amp;$D1494,'Smelter Look-up'!$J:$J,0),MATCH($B1494&amp;$C1494,'Smelter Look-up'!$J:$J,0)))</f>
        <v>#N/A</v>
      </c>
      <c r="X1494" s="818">
        <f t="shared" si="210"/>
        <v>0</v>
      </c>
      <c r="AB1494" s="819" t="str">
        <f t="shared" si="211"/>
      </c>
    </row>
    <row r="1495" ht="20"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09"/>
      </c>
      <c r="T1495" s="772" t="str">
        <f>IF(B1495="","",IF(ISERROR(MATCH($J1495,SorP!$B$1:$B$6226,0)),"",INDIRECT("'SorP'!$A$"&amp;MATCH($S1495&amp;$J1495,SorP!C:C,0))))</f>
      </c>
      <c r="U1495" s="792"/>
      <c r="V1495" s="817" t="e">
        <f>IF(C1495="",NA(),IF(OR(C1495="Smelter not listed",C1495="Smelter not yet identified"),MATCH($B1495&amp;$D1495,'Smelter Look-up'!$J:$J,0),MATCH($B1495&amp;$C1495,'Smelter Look-up'!$J:$J,0)))</f>
        <v>#N/A</v>
      </c>
      <c r="X1495" s="818">
        <f t="shared" si="210"/>
        <v>0</v>
      </c>
      <c r="AB1495" s="819" t="str">
        <f t="shared" si="211"/>
      </c>
    </row>
    <row r="1496" ht="20"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09"/>
      </c>
      <c r="T1496" s="772" t="str">
        <f>IF(B1496="","",IF(ISERROR(MATCH($J1496,SorP!$B$1:$B$6226,0)),"",INDIRECT("'SorP'!$A$"&amp;MATCH($S1496&amp;$J1496,SorP!C:C,0))))</f>
      </c>
      <c r="U1496" s="792"/>
      <c r="V1496" s="817" t="e">
        <f>IF(C1496="",NA(),IF(OR(C1496="Smelter not listed",C1496="Smelter not yet identified"),MATCH($B1496&amp;$D1496,'Smelter Look-up'!$J:$J,0),MATCH($B1496&amp;$C1496,'Smelter Look-up'!$J:$J,0)))</f>
        <v>#N/A</v>
      </c>
      <c r="X1496" s="818">
        <f t="shared" si="210"/>
        <v>0</v>
      </c>
      <c r="AB1496" s="819" t="str">
        <f t="shared" si="211"/>
      </c>
    </row>
    <row r="1497" ht="20"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09"/>
      </c>
      <c r="T1497" s="772" t="str">
        <f>IF(B1497="","",IF(ISERROR(MATCH($J1497,SorP!$B$1:$B$6226,0)),"",INDIRECT("'SorP'!$A$"&amp;MATCH($S1497&amp;$J1497,SorP!C:C,0))))</f>
      </c>
      <c r="U1497" s="792"/>
      <c r="V1497" s="817" t="e">
        <f>IF(C1497="",NA(),IF(OR(C1497="Smelter not listed",C1497="Smelter not yet identified"),MATCH($B1497&amp;$D1497,'Smelter Look-up'!$J:$J,0),MATCH($B1497&amp;$C1497,'Smelter Look-up'!$J:$J,0)))</f>
        <v>#N/A</v>
      </c>
      <c r="X1497" s="818">
        <f t="shared" si="210"/>
        <v>0</v>
      </c>
      <c r="AB1497" s="819" t="str">
        <f t="shared" si="211"/>
      </c>
    </row>
    <row r="1498" ht="20"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09"/>
      </c>
      <c r="T1498" s="772" t="str">
        <f>IF(B1498="","",IF(ISERROR(MATCH($J1498,SorP!$B$1:$B$6226,0)),"",INDIRECT("'SorP'!$A$"&amp;MATCH($S1498&amp;$J1498,SorP!C:C,0))))</f>
      </c>
      <c r="U1498" s="792"/>
      <c r="V1498" s="817" t="e">
        <f>IF(C1498="",NA(),IF(OR(C1498="Smelter not listed",C1498="Smelter not yet identified"),MATCH($B1498&amp;$D1498,'Smelter Look-up'!$J:$J,0),MATCH($B1498&amp;$C1498,'Smelter Look-up'!$J:$J,0)))</f>
        <v>#N/A</v>
      </c>
      <c r="X1498" s="818">
        <f t="shared" si="210"/>
        <v>0</v>
      </c>
      <c r="AB1498" s="819" t="str">
        <f t="shared" si="211"/>
      </c>
    </row>
    <row r="1499" ht="20"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09"/>
      </c>
      <c r="T1499" s="772" t="str">
        <f>IF(B1499="","",IF(ISERROR(MATCH($J1499,SorP!$B$1:$B$6226,0)),"",INDIRECT("'SorP'!$A$"&amp;MATCH($S1499&amp;$J1499,SorP!C:C,0))))</f>
      </c>
      <c r="U1499" s="792"/>
      <c r="V1499" s="817" t="e">
        <f>IF(C1499="",NA(),IF(OR(C1499="Smelter not listed",C1499="Smelter not yet identified"),MATCH($B1499&amp;$D1499,'Smelter Look-up'!$J:$J,0),MATCH($B1499&amp;$C1499,'Smelter Look-up'!$J:$J,0)))</f>
        <v>#N/A</v>
      </c>
      <c r="X1499" s="818">
        <f t="shared" si="210"/>
        <v>0</v>
      </c>
      <c r="AB1499" s="819" t="str">
        <f t="shared" si="211"/>
      </c>
    </row>
    <row r="1500" ht="20"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2">IF(B1500="","",IF(ISERROR(MATCH($E1500,CL,0)),"Unknown",INDIRECT("'C'!$A$"&amp;MATCH($E1500,CL,0)+1)))</f>
      </c>
      <c r="T1500" s="772" t="str">
        <f>IF(B1500="","",IF(ISERROR(MATCH($J1500,SorP!$B$1:$B$6226,0)),"",INDIRECT("'SorP'!$A$"&amp;MATCH($S1500&amp;$J1500,SorP!C:C,0))))</f>
      </c>
      <c r="U1500" s="792"/>
      <c r="V1500" s="817" t="e">
        <f>IF(C1500="",NA(),IF(OR(C1500="Smelter not listed",C1500="Smelter not yet identified"),MATCH($B1500&amp;$D1500,'Smelter Look-up'!$J:$J,0),MATCH($B1500&amp;$C1500,'Smelter Look-up'!$J:$J,0)))</f>
        <v>#N/A</v>
      </c>
      <c r="X1500" s="818">
        <f ref="X1500:X1530" t="shared" si="213">IF(AND(C1500="Smelter not listed",OR(LEN(D1500)=0,LEN(E1500)=0)),1,0)</f>
        <v>0</v>
      </c>
      <c r="AB1500" s="819" t="str">
        <f ref="AB1500:AB1530" t="shared" si="214">B1500&amp;C1500</f>
      </c>
    </row>
    <row r="1501" ht="20"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2"/>
      </c>
      <c r="T1501" s="772" t="str">
        <f>IF(B1501="","",IF(ISERROR(MATCH($J1501,SorP!$B$1:$B$6226,0)),"",INDIRECT("'SorP'!$A$"&amp;MATCH($S1501&amp;$J1501,SorP!C:C,0))))</f>
      </c>
      <c r="U1501" s="792"/>
      <c r="V1501" s="817" t="e">
        <f>IF(C1501="",NA(),IF(OR(C1501="Smelter not listed",C1501="Smelter not yet identified"),MATCH($B1501&amp;$D1501,'Smelter Look-up'!$J:$J,0),MATCH($B1501&amp;$C1501,'Smelter Look-up'!$J:$J,0)))</f>
        <v>#N/A</v>
      </c>
      <c r="X1501" s="818">
        <f t="shared" si="213"/>
        <v>0</v>
      </c>
      <c r="AB1501" s="819" t="str">
        <f t="shared" si="214"/>
      </c>
    </row>
    <row r="1502" ht="20"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2"/>
      </c>
      <c r="T1502" s="772" t="str">
        <f>IF(B1502="","",IF(ISERROR(MATCH($J1502,SorP!$B$1:$B$6226,0)),"",INDIRECT("'SorP'!$A$"&amp;MATCH($S1502&amp;$J1502,SorP!C:C,0))))</f>
      </c>
      <c r="U1502" s="792"/>
      <c r="V1502" s="817" t="e">
        <f>IF(C1502="",NA(),IF(OR(C1502="Smelter not listed",C1502="Smelter not yet identified"),MATCH($B1502&amp;$D1502,'Smelter Look-up'!$J:$J,0),MATCH($B1502&amp;$C1502,'Smelter Look-up'!$J:$J,0)))</f>
        <v>#N/A</v>
      </c>
      <c r="X1502" s="818">
        <f t="shared" si="213"/>
        <v>0</v>
      </c>
      <c r="AB1502" s="819" t="str">
        <f t="shared" si="214"/>
      </c>
    </row>
    <row r="1503" ht="20"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2"/>
      </c>
      <c r="T1503" s="772" t="str">
        <f>IF(B1503="","",IF(ISERROR(MATCH($J1503,SorP!$B$1:$B$6226,0)),"",INDIRECT("'SorP'!$A$"&amp;MATCH($S1503&amp;$J1503,SorP!C:C,0))))</f>
      </c>
      <c r="U1503" s="792"/>
      <c r="V1503" s="817" t="e">
        <f>IF(C1503="",NA(),IF(OR(C1503="Smelter not listed",C1503="Smelter not yet identified"),MATCH($B1503&amp;$D1503,'Smelter Look-up'!$J:$J,0),MATCH($B1503&amp;$C1503,'Smelter Look-up'!$J:$J,0)))</f>
        <v>#N/A</v>
      </c>
      <c r="X1503" s="818">
        <f t="shared" si="213"/>
        <v>0</v>
      </c>
      <c r="AB1503" s="819" t="str">
        <f t="shared" si="214"/>
      </c>
    </row>
    <row r="1504" ht="20"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2"/>
      </c>
      <c r="T1504" s="772" t="str">
        <f>IF(B1504="","",IF(ISERROR(MATCH($J1504,SorP!$B$1:$B$6226,0)),"",INDIRECT("'SorP'!$A$"&amp;MATCH($S1504&amp;$J1504,SorP!C:C,0))))</f>
      </c>
      <c r="U1504" s="792"/>
      <c r="V1504" s="817" t="e">
        <f>IF(C1504="",NA(),IF(OR(C1504="Smelter not listed",C1504="Smelter not yet identified"),MATCH($B1504&amp;$D1504,'Smelter Look-up'!$J:$J,0),MATCH($B1504&amp;$C1504,'Smelter Look-up'!$J:$J,0)))</f>
        <v>#N/A</v>
      </c>
      <c r="X1504" s="818">
        <f t="shared" si="213"/>
        <v>0</v>
      </c>
      <c r="AB1504" s="819" t="str">
        <f t="shared" si="214"/>
      </c>
    </row>
    <row r="1505" ht="20"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2"/>
      </c>
      <c r="T1505" s="772" t="str">
        <f>IF(B1505="","",IF(ISERROR(MATCH($J1505,SorP!$B$1:$B$6226,0)),"",INDIRECT("'SorP'!$A$"&amp;MATCH($S1505&amp;$J1505,SorP!C:C,0))))</f>
      </c>
      <c r="U1505" s="792"/>
      <c r="V1505" s="817" t="e">
        <f>IF(C1505="",NA(),IF(OR(C1505="Smelter not listed",C1505="Smelter not yet identified"),MATCH($B1505&amp;$D1505,'Smelter Look-up'!$J:$J,0),MATCH($B1505&amp;$C1505,'Smelter Look-up'!$J:$J,0)))</f>
        <v>#N/A</v>
      </c>
      <c r="X1505" s="818">
        <f t="shared" si="213"/>
        <v>0</v>
      </c>
      <c r="AB1505" s="819" t="str">
        <f t="shared" si="214"/>
      </c>
    </row>
    <row r="1506" ht="20"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2"/>
      </c>
      <c r="T1506" s="772" t="str">
        <f>IF(B1506="","",IF(ISERROR(MATCH($J1506,SorP!$B$1:$B$6226,0)),"",INDIRECT("'SorP'!$A$"&amp;MATCH($S1506&amp;$J1506,SorP!C:C,0))))</f>
      </c>
      <c r="U1506" s="792"/>
      <c r="V1506" s="817" t="e">
        <f>IF(C1506="",NA(),IF(OR(C1506="Smelter not listed",C1506="Smelter not yet identified"),MATCH($B1506&amp;$D1506,'Smelter Look-up'!$J:$J,0),MATCH($B1506&amp;$C1506,'Smelter Look-up'!$J:$J,0)))</f>
        <v>#N/A</v>
      </c>
      <c r="X1506" s="818">
        <f t="shared" si="213"/>
        <v>0</v>
      </c>
      <c r="AB1506" s="819" t="str">
        <f t="shared" si="214"/>
      </c>
    </row>
    <row r="1507" ht="20"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2"/>
      </c>
      <c r="T1507" s="772" t="str">
        <f>IF(B1507="","",IF(ISERROR(MATCH($J1507,SorP!$B$1:$B$6226,0)),"",INDIRECT("'SorP'!$A$"&amp;MATCH($S1507&amp;$J1507,SorP!C:C,0))))</f>
      </c>
      <c r="U1507" s="792"/>
      <c r="V1507" s="817" t="e">
        <f>IF(C1507="",NA(),IF(OR(C1507="Smelter not listed",C1507="Smelter not yet identified"),MATCH($B1507&amp;$D1507,'Smelter Look-up'!$J:$J,0),MATCH($B1507&amp;$C1507,'Smelter Look-up'!$J:$J,0)))</f>
        <v>#N/A</v>
      </c>
      <c r="X1507" s="818">
        <f t="shared" si="213"/>
        <v>0</v>
      </c>
      <c r="AB1507" s="819" t="str">
        <f t="shared" si="214"/>
      </c>
    </row>
    <row r="1508" ht="20"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2"/>
      </c>
      <c r="T1508" s="772" t="str">
        <f>IF(B1508="","",IF(ISERROR(MATCH($J1508,SorP!$B$1:$B$6226,0)),"",INDIRECT("'SorP'!$A$"&amp;MATCH($S1508&amp;$J1508,SorP!C:C,0))))</f>
      </c>
      <c r="U1508" s="792"/>
      <c r="V1508" s="817" t="e">
        <f>IF(C1508="",NA(),IF(OR(C1508="Smelter not listed",C1508="Smelter not yet identified"),MATCH($B1508&amp;$D1508,'Smelter Look-up'!$J:$J,0),MATCH($B1508&amp;$C1508,'Smelter Look-up'!$J:$J,0)))</f>
        <v>#N/A</v>
      </c>
      <c r="X1508" s="818">
        <f t="shared" si="213"/>
        <v>0</v>
      </c>
      <c r="AB1508" s="819" t="str">
        <f t="shared" si="214"/>
      </c>
    </row>
    <row r="1509" ht="20"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2"/>
      </c>
      <c r="T1509" s="772" t="str">
        <f>IF(B1509="","",IF(ISERROR(MATCH($J1509,SorP!$B$1:$B$6226,0)),"",INDIRECT("'SorP'!$A$"&amp;MATCH($S1509&amp;$J1509,SorP!C:C,0))))</f>
      </c>
      <c r="U1509" s="792"/>
      <c r="V1509" s="817" t="e">
        <f>IF(C1509="",NA(),IF(OR(C1509="Smelter not listed",C1509="Smelter not yet identified"),MATCH($B1509&amp;$D1509,'Smelter Look-up'!$J:$J,0),MATCH($B1509&amp;$C1509,'Smelter Look-up'!$J:$J,0)))</f>
        <v>#N/A</v>
      </c>
      <c r="X1509" s="818">
        <f t="shared" si="213"/>
        <v>0</v>
      </c>
      <c r="AB1509" s="819" t="str">
        <f t="shared" si="214"/>
      </c>
    </row>
    <row r="1510" ht="20"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2"/>
      </c>
      <c r="T1510" s="772" t="str">
        <f>IF(B1510="","",IF(ISERROR(MATCH($J1510,SorP!$B$1:$B$6226,0)),"",INDIRECT("'SorP'!$A$"&amp;MATCH($S1510&amp;$J1510,SorP!C:C,0))))</f>
      </c>
      <c r="U1510" s="792"/>
      <c r="V1510" s="817" t="e">
        <f>IF(C1510="",NA(),IF(OR(C1510="Smelter not listed",C1510="Smelter not yet identified"),MATCH($B1510&amp;$D1510,'Smelter Look-up'!$J:$J,0),MATCH($B1510&amp;$C1510,'Smelter Look-up'!$J:$J,0)))</f>
        <v>#N/A</v>
      </c>
      <c r="X1510" s="818">
        <f t="shared" si="213"/>
        <v>0</v>
      </c>
      <c r="AB1510" s="819" t="str">
        <f t="shared" si="214"/>
      </c>
    </row>
    <row r="1511" ht="20"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2"/>
      </c>
      <c r="T1511" s="772" t="str">
        <f>IF(B1511="","",IF(ISERROR(MATCH($J1511,SorP!$B$1:$B$6226,0)),"",INDIRECT("'SorP'!$A$"&amp;MATCH($S1511&amp;$J1511,SorP!C:C,0))))</f>
      </c>
      <c r="U1511" s="792"/>
      <c r="V1511" s="817" t="e">
        <f>IF(C1511="",NA(),IF(OR(C1511="Smelter not listed",C1511="Smelter not yet identified"),MATCH($B1511&amp;$D1511,'Smelter Look-up'!$J:$J,0),MATCH($B1511&amp;$C1511,'Smelter Look-up'!$J:$J,0)))</f>
        <v>#N/A</v>
      </c>
      <c r="X1511" s="818">
        <f t="shared" si="213"/>
        <v>0</v>
      </c>
      <c r="AB1511" s="819" t="str">
        <f t="shared" si="214"/>
      </c>
    </row>
    <row r="1512" ht="20"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2"/>
      </c>
      <c r="T1512" s="772" t="str">
        <f>IF(B1512="","",IF(ISERROR(MATCH($J1512,SorP!$B$1:$B$6226,0)),"",INDIRECT("'SorP'!$A$"&amp;MATCH($S1512&amp;$J1512,SorP!C:C,0))))</f>
      </c>
      <c r="U1512" s="792"/>
      <c r="V1512" s="817" t="e">
        <f>IF(C1512="",NA(),IF(OR(C1512="Smelter not listed",C1512="Smelter not yet identified"),MATCH($B1512&amp;$D1512,'Smelter Look-up'!$J:$J,0),MATCH($B1512&amp;$C1512,'Smelter Look-up'!$J:$J,0)))</f>
        <v>#N/A</v>
      </c>
      <c r="X1512" s="818">
        <f t="shared" si="213"/>
        <v>0</v>
      </c>
      <c r="AB1512" s="819" t="str">
        <f t="shared" si="214"/>
      </c>
    </row>
    <row r="1513" ht="20"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2"/>
      </c>
      <c r="T1513" s="772" t="str">
        <f>IF(B1513="","",IF(ISERROR(MATCH($J1513,SorP!$B$1:$B$6226,0)),"",INDIRECT("'SorP'!$A$"&amp;MATCH($S1513&amp;$J1513,SorP!C:C,0))))</f>
      </c>
      <c r="U1513" s="792"/>
      <c r="V1513" s="817" t="e">
        <f>IF(C1513="",NA(),IF(OR(C1513="Smelter not listed",C1513="Smelter not yet identified"),MATCH($B1513&amp;$D1513,'Smelter Look-up'!$J:$J,0),MATCH($B1513&amp;$C1513,'Smelter Look-up'!$J:$J,0)))</f>
        <v>#N/A</v>
      </c>
      <c r="X1513" s="818">
        <f t="shared" si="213"/>
        <v>0</v>
      </c>
      <c r="AB1513" s="819" t="str">
        <f t="shared" si="214"/>
      </c>
    </row>
    <row r="1514" ht="20"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2"/>
      </c>
      <c r="T1514" s="772" t="str">
        <f>IF(B1514="","",IF(ISERROR(MATCH($J1514,SorP!$B$1:$B$6226,0)),"",INDIRECT("'SorP'!$A$"&amp;MATCH($S1514&amp;$J1514,SorP!C:C,0))))</f>
      </c>
      <c r="U1514" s="792"/>
      <c r="V1514" s="817" t="e">
        <f>IF(C1514="",NA(),IF(OR(C1514="Smelter not listed",C1514="Smelter not yet identified"),MATCH($B1514&amp;$D1514,'Smelter Look-up'!$J:$J,0),MATCH($B1514&amp;$C1514,'Smelter Look-up'!$J:$J,0)))</f>
        <v>#N/A</v>
      </c>
      <c r="X1514" s="818">
        <f t="shared" si="213"/>
        <v>0</v>
      </c>
      <c r="AB1514" s="819" t="str">
        <f t="shared" si="214"/>
      </c>
    </row>
    <row r="1515" ht="20"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2"/>
      </c>
      <c r="T1515" s="772" t="str">
        <f>IF(B1515="","",IF(ISERROR(MATCH($J1515,SorP!$B$1:$B$6226,0)),"",INDIRECT("'SorP'!$A$"&amp;MATCH($S1515&amp;$J1515,SorP!C:C,0))))</f>
      </c>
      <c r="U1515" s="792"/>
      <c r="V1515" s="817" t="e">
        <f>IF(C1515="",NA(),IF(OR(C1515="Smelter not listed",C1515="Smelter not yet identified"),MATCH($B1515&amp;$D1515,'Smelter Look-up'!$J:$J,0),MATCH($B1515&amp;$C1515,'Smelter Look-up'!$J:$J,0)))</f>
        <v>#N/A</v>
      </c>
      <c r="X1515" s="818">
        <f t="shared" si="213"/>
        <v>0</v>
      </c>
      <c r="AB1515" s="819" t="str">
        <f t="shared" si="214"/>
      </c>
    </row>
    <row r="1516" ht="20"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2"/>
      </c>
      <c r="T1516" s="772" t="str">
        <f>IF(B1516="","",IF(ISERROR(MATCH($J1516,SorP!$B$1:$B$6226,0)),"",INDIRECT("'SorP'!$A$"&amp;MATCH($S1516&amp;$J1516,SorP!C:C,0))))</f>
      </c>
      <c r="U1516" s="792"/>
      <c r="V1516" s="817" t="e">
        <f>IF(C1516="",NA(),IF(OR(C1516="Smelter not listed",C1516="Smelter not yet identified"),MATCH($B1516&amp;$D1516,'Smelter Look-up'!$J:$J,0),MATCH($B1516&amp;$C1516,'Smelter Look-up'!$J:$J,0)))</f>
        <v>#N/A</v>
      </c>
      <c r="X1516" s="818">
        <f t="shared" si="213"/>
        <v>0</v>
      </c>
      <c r="AB1516" s="819" t="str">
        <f t="shared" si="214"/>
      </c>
    </row>
    <row r="1517" ht="20"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2"/>
      </c>
      <c r="T1517" s="772" t="str">
        <f>IF(B1517="","",IF(ISERROR(MATCH($J1517,SorP!$B$1:$B$6226,0)),"",INDIRECT("'SorP'!$A$"&amp;MATCH($S1517&amp;$J1517,SorP!C:C,0))))</f>
      </c>
      <c r="U1517" s="792"/>
      <c r="V1517" s="817" t="e">
        <f>IF(C1517="",NA(),IF(OR(C1517="Smelter not listed",C1517="Smelter not yet identified"),MATCH($B1517&amp;$D1517,'Smelter Look-up'!$J:$J,0),MATCH($B1517&amp;$C1517,'Smelter Look-up'!$J:$J,0)))</f>
        <v>#N/A</v>
      </c>
      <c r="X1517" s="818">
        <f t="shared" si="213"/>
        <v>0</v>
      </c>
      <c r="AB1517" s="819" t="str">
        <f t="shared" si="214"/>
      </c>
    </row>
    <row r="1518" ht="20"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2"/>
      </c>
      <c r="T1518" s="772" t="str">
        <f>IF(B1518="","",IF(ISERROR(MATCH($J1518,SorP!$B$1:$B$6226,0)),"",INDIRECT("'SorP'!$A$"&amp;MATCH($S1518&amp;$J1518,SorP!C:C,0))))</f>
      </c>
      <c r="U1518" s="792"/>
      <c r="V1518" s="817" t="e">
        <f>IF(C1518="",NA(),IF(OR(C1518="Smelter not listed",C1518="Smelter not yet identified"),MATCH($B1518&amp;$D1518,'Smelter Look-up'!$J:$J,0),MATCH($B1518&amp;$C1518,'Smelter Look-up'!$J:$J,0)))</f>
        <v>#N/A</v>
      </c>
      <c r="X1518" s="818">
        <f t="shared" si="213"/>
        <v>0</v>
      </c>
      <c r="AB1518" s="819" t="str">
        <f t="shared" si="214"/>
      </c>
    </row>
    <row r="1519" ht="20"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2"/>
      </c>
      <c r="T1519" s="772" t="str">
        <f>IF(B1519="","",IF(ISERROR(MATCH($J1519,SorP!$B$1:$B$6226,0)),"",INDIRECT("'SorP'!$A$"&amp;MATCH($S1519&amp;$J1519,SorP!C:C,0))))</f>
      </c>
      <c r="U1519" s="792"/>
      <c r="V1519" s="817" t="e">
        <f>IF(C1519="",NA(),IF(OR(C1519="Smelter not listed",C1519="Smelter not yet identified"),MATCH($B1519&amp;$D1519,'Smelter Look-up'!$J:$J,0),MATCH($B1519&amp;$C1519,'Smelter Look-up'!$J:$J,0)))</f>
        <v>#N/A</v>
      </c>
      <c r="X1519" s="818">
        <f t="shared" si="213"/>
        <v>0</v>
      </c>
      <c r="AB1519" s="819" t="str">
        <f t="shared" si="214"/>
      </c>
    </row>
    <row r="1520" ht="20"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2"/>
      </c>
      <c r="T1520" s="772" t="str">
        <f>IF(B1520="","",IF(ISERROR(MATCH($J1520,SorP!$B$1:$B$6226,0)),"",INDIRECT("'SorP'!$A$"&amp;MATCH($S1520&amp;$J1520,SorP!C:C,0))))</f>
      </c>
      <c r="U1520" s="792"/>
      <c r="V1520" s="817" t="e">
        <f>IF(C1520="",NA(),IF(OR(C1520="Smelter not listed",C1520="Smelter not yet identified"),MATCH($B1520&amp;$D1520,'Smelter Look-up'!$J:$J,0),MATCH($B1520&amp;$C1520,'Smelter Look-up'!$J:$J,0)))</f>
        <v>#N/A</v>
      </c>
      <c r="X1520" s="818">
        <f t="shared" si="213"/>
        <v>0</v>
      </c>
      <c r="AB1520" s="819" t="str">
        <f t="shared" si="214"/>
      </c>
    </row>
    <row r="1521" ht="20"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2"/>
      </c>
      <c r="T1521" s="772" t="str">
        <f>IF(B1521="","",IF(ISERROR(MATCH($J1521,SorP!$B$1:$B$6226,0)),"",INDIRECT("'SorP'!$A$"&amp;MATCH($S1521&amp;$J1521,SorP!C:C,0))))</f>
      </c>
      <c r="U1521" s="792"/>
      <c r="V1521" s="817" t="e">
        <f>IF(C1521="",NA(),IF(OR(C1521="Smelter not listed",C1521="Smelter not yet identified"),MATCH($B1521&amp;$D1521,'Smelter Look-up'!$J:$J,0),MATCH($B1521&amp;$C1521,'Smelter Look-up'!$J:$J,0)))</f>
        <v>#N/A</v>
      </c>
      <c r="X1521" s="818">
        <f t="shared" si="213"/>
        <v>0</v>
      </c>
      <c r="AB1521" s="819" t="str">
        <f t="shared" si="214"/>
      </c>
    </row>
    <row r="1522" ht="20"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2"/>
      </c>
      <c r="T1522" s="772" t="str">
        <f>IF(B1522="","",IF(ISERROR(MATCH($J1522,SorP!$B$1:$B$6226,0)),"",INDIRECT("'SorP'!$A$"&amp;MATCH($S1522&amp;$J1522,SorP!C:C,0))))</f>
      </c>
      <c r="U1522" s="792"/>
      <c r="V1522" s="817" t="e">
        <f>IF(C1522="",NA(),IF(OR(C1522="Smelter not listed",C1522="Smelter not yet identified"),MATCH($B1522&amp;$D1522,'Smelter Look-up'!$J:$J,0),MATCH($B1522&amp;$C1522,'Smelter Look-up'!$J:$J,0)))</f>
        <v>#N/A</v>
      </c>
      <c r="X1522" s="818">
        <f t="shared" si="213"/>
        <v>0</v>
      </c>
      <c r="AB1522" s="819" t="str">
        <f t="shared" si="214"/>
      </c>
    </row>
    <row r="1523" ht="20"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2"/>
      </c>
      <c r="T1523" s="772" t="str">
        <f>IF(B1523="","",IF(ISERROR(MATCH($J1523,SorP!$B$1:$B$6226,0)),"",INDIRECT("'SorP'!$A$"&amp;MATCH($S1523&amp;$J1523,SorP!C:C,0))))</f>
      </c>
      <c r="U1523" s="792"/>
      <c r="V1523" s="817" t="e">
        <f>IF(C1523="",NA(),IF(OR(C1523="Smelter not listed",C1523="Smelter not yet identified"),MATCH($B1523&amp;$D1523,'Smelter Look-up'!$J:$J,0),MATCH($B1523&amp;$C1523,'Smelter Look-up'!$J:$J,0)))</f>
        <v>#N/A</v>
      </c>
      <c r="X1523" s="818">
        <f t="shared" si="213"/>
        <v>0</v>
      </c>
      <c r="AB1523" s="819" t="str">
        <f t="shared" si="214"/>
      </c>
    </row>
    <row r="1524" ht="20"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2"/>
      </c>
      <c r="T1524" s="772" t="str">
        <f>IF(B1524="","",IF(ISERROR(MATCH($J1524,SorP!$B$1:$B$6226,0)),"",INDIRECT("'SorP'!$A$"&amp;MATCH($S1524&amp;$J1524,SorP!C:C,0))))</f>
      </c>
      <c r="U1524" s="792"/>
      <c r="V1524" s="817" t="e">
        <f>IF(C1524="",NA(),IF(OR(C1524="Smelter not listed",C1524="Smelter not yet identified"),MATCH($B1524&amp;$D1524,'Smelter Look-up'!$J:$J,0),MATCH($B1524&amp;$C1524,'Smelter Look-up'!$J:$J,0)))</f>
        <v>#N/A</v>
      </c>
      <c r="X1524" s="818">
        <f t="shared" si="213"/>
        <v>0</v>
      </c>
      <c r="AB1524" s="819" t="str">
        <f t="shared" si="214"/>
      </c>
    </row>
    <row r="1525" ht="20"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2"/>
      </c>
      <c r="T1525" s="772" t="str">
        <f>IF(B1525="","",IF(ISERROR(MATCH($J1525,SorP!$B$1:$B$6226,0)),"",INDIRECT("'SorP'!$A$"&amp;MATCH($S1525&amp;$J1525,SorP!C:C,0))))</f>
      </c>
      <c r="U1525" s="792"/>
      <c r="V1525" s="817" t="e">
        <f>IF(C1525="",NA(),IF(OR(C1525="Smelter not listed",C1525="Smelter not yet identified"),MATCH($B1525&amp;$D1525,'Smelter Look-up'!$J:$J,0),MATCH($B1525&amp;$C1525,'Smelter Look-up'!$J:$J,0)))</f>
        <v>#N/A</v>
      </c>
      <c r="X1525" s="818">
        <f t="shared" si="213"/>
        <v>0</v>
      </c>
      <c r="AB1525" s="819" t="str">
        <f t="shared" si="214"/>
      </c>
    </row>
    <row r="1526" ht="20"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2"/>
      </c>
      <c r="T1526" s="772" t="str">
        <f>IF(B1526="","",IF(ISERROR(MATCH($J1526,SorP!$B$1:$B$6226,0)),"",INDIRECT("'SorP'!$A$"&amp;MATCH($S1526&amp;$J1526,SorP!C:C,0))))</f>
      </c>
      <c r="U1526" s="792"/>
      <c r="V1526" s="817" t="e">
        <f>IF(C1526="",NA(),IF(OR(C1526="Smelter not listed",C1526="Smelter not yet identified"),MATCH($B1526&amp;$D1526,'Smelter Look-up'!$J:$J,0),MATCH($B1526&amp;$C1526,'Smelter Look-up'!$J:$J,0)))</f>
        <v>#N/A</v>
      </c>
      <c r="X1526" s="818">
        <f t="shared" si="213"/>
        <v>0</v>
      </c>
      <c r="AB1526" s="819" t="str">
        <f t="shared" si="214"/>
      </c>
    </row>
    <row r="1527" ht="20"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2"/>
      </c>
      <c r="T1527" s="772" t="str">
        <f>IF(B1527="","",IF(ISERROR(MATCH($J1527,SorP!$B$1:$B$6226,0)),"",INDIRECT("'SorP'!$A$"&amp;MATCH($S1527&amp;$J1527,SorP!C:C,0))))</f>
      </c>
      <c r="U1527" s="792"/>
      <c r="V1527" s="817" t="e">
        <f>IF(C1527="",NA(),IF(OR(C1527="Smelter not listed",C1527="Smelter not yet identified"),MATCH($B1527&amp;$D1527,'Smelter Look-up'!$J:$J,0),MATCH($B1527&amp;$C1527,'Smelter Look-up'!$J:$J,0)))</f>
        <v>#N/A</v>
      </c>
      <c r="X1527" s="818">
        <f t="shared" si="213"/>
        <v>0</v>
      </c>
      <c r="AB1527" s="819" t="str">
        <f t="shared" si="214"/>
      </c>
    </row>
    <row r="1528" ht="20"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2"/>
      </c>
      <c r="T1528" s="772" t="str">
        <f>IF(B1528="","",IF(ISERROR(MATCH($J1528,SorP!$B$1:$B$6226,0)),"",INDIRECT("'SorP'!$A$"&amp;MATCH($S1528&amp;$J1528,SorP!C:C,0))))</f>
      </c>
      <c r="U1528" s="792"/>
      <c r="V1528" s="817" t="e">
        <f>IF(C1528="",NA(),IF(OR(C1528="Smelter not listed",C1528="Smelter not yet identified"),MATCH($B1528&amp;$D1528,'Smelter Look-up'!$J:$J,0),MATCH($B1528&amp;$C1528,'Smelter Look-up'!$J:$J,0)))</f>
        <v>#N/A</v>
      </c>
      <c r="X1528" s="818">
        <f t="shared" si="213"/>
        <v>0</v>
      </c>
      <c r="AB1528" s="819" t="str">
        <f t="shared" si="214"/>
      </c>
    </row>
    <row r="1529" ht="20"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2"/>
      </c>
      <c r="T1529" s="772" t="str">
        <f>IF(B1529="","",IF(ISERROR(MATCH($J1529,SorP!$B$1:$B$6226,0)),"",INDIRECT("'SorP'!$A$"&amp;MATCH($S1529&amp;$J1529,SorP!C:C,0))))</f>
      </c>
      <c r="U1529" s="792"/>
      <c r="V1529" s="817" t="e">
        <f>IF(C1529="",NA(),IF(OR(C1529="Smelter not listed",C1529="Smelter not yet identified"),MATCH($B1529&amp;$D1529,'Smelter Look-up'!$J:$J,0),MATCH($B1529&amp;$C1529,'Smelter Look-up'!$J:$J,0)))</f>
        <v>#N/A</v>
      </c>
      <c r="X1529" s="818">
        <f t="shared" si="213"/>
        <v>0</v>
      </c>
      <c r="AB1529" s="819" t="str">
        <f t="shared" si="214"/>
      </c>
    </row>
    <row r="1530" ht="20"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2"/>
      </c>
      <c r="T1530" s="772" t="str">
        <f>IF(B1530="","",IF(ISERROR(MATCH($J1530,SorP!$B$1:$B$6226,0)),"",INDIRECT("'SorP'!$A$"&amp;MATCH($S1530&amp;$J1530,SorP!C:C,0))))</f>
      </c>
      <c r="U1530" s="792"/>
      <c r="V1530" s="817" t="e">
        <f>IF(C1530="",NA(),IF(OR(C1530="Smelter not listed",C1530="Smelter not yet identified"),MATCH($B1530&amp;$D1530,'Smelter Look-up'!$J:$J,0),MATCH($B1530&amp;$C1530,'Smelter Look-up'!$J:$J,0)))</f>
        <v>#N/A</v>
      </c>
      <c r="X1530" s="818">
        <f t="shared" si="213"/>
        <v>0</v>
      </c>
      <c r="AB1530" s="819" t="str">
        <f t="shared" si="214"/>
      </c>
    </row>
    <row r="1531" ht="20"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IF(B1531="","",IF(ISERROR(MATCH($J1531,SorP!$B$1:$B$6226,0)),"",INDIRECT("'SorP'!$A$"&amp;MATCH($S1531&amp;$J1531,SorP!C:C,0))))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8">IF(B1532="","",IF(ISERROR(MATCH($E1532,CL,0)),"Unknown",INDIRECT("'C'!$A$"&amp;MATCH($E1532,CL,0)+1)))</f>
      </c>
      <c r="T1532" s="772" t="str">
        <f>IF(B1532="","",IF(ISERROR(MATCH($J1532,SorP!$B$1:$B$6226,0)),"",INDIRECT("'SorP'!$A$"&amp;MATCH($S1532&amp;$J1532,SorP!C:C,0))))</f>
      </c>
      <c r="U1532" s="792"/>
      <c r="V1532" s="817" t="e">
        <f>IF(C1532="",NA(),IF(OR(C1532="Smelter not listed",C1532="Smelter not yet identified"),MATCH($B1532&amp;$D1532,'Smelter Look-up'!$J:$J,0),MATCH($B1532&amp;$C1532,'Smelter Look-up'!$J:$J,0)))</f>
        <v>#N/A</v>
      </c>
      <c r="X1532" s="818">
        <f ref="X1532:X1563" t="shared" si="219">IF(AND(C1532="Smelter not listed",OR(LEN(D1532)=0,LEN(E1532)=0)),1,0)</f>
        <v>0</v>
      </c>
      <c r="AB1532" s="819" t="str">
        <f ref="AB1532:AB1563" t="shared" si="220">B1532&amp;C1532</f>
      </c>
    </row>
    <row r="1533" ht="20"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8"/>
      </c>
      <c r="T1533" s="772" t="str">
        <f>IF(B1533="","",IF(ISERROR(MATCH($J1533,SorP!$B$1:$B$6226,0)),"",INDIRECT("'SorP'!$A$"&amp;MATCH($S1533&amp;$J1533,SorP!C:C,0))))</f>
      </c>
      <c r="U1533" s="792"/>
      <c r="V1533" s="817" t="e">
        <f>IF(C1533="",NA(),IF(OR(C1533="Smelter not listed",C1533="Smelter not yet identified"),MATCH($B1533&amp;$D1533,'Smelter Look-up'!$J:$J,0),MATCH($B1533&amp;$C1533,'Smelter Look-up'!$J:$J,0)))</f>
        <v>#N/A</v>
      </c>
      <c r="X1533" s="818">
        <f t="shared" si="219"/>
        <v>0</v>
      </c>
      <c r="AB1533" s="819" t="str">
        <f t="shared" si="220"/>
      </c>
    </row>
    <row r="1534" ht="20"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8"/>
      </c>
      <c r="T1534" s="772" t="str">
        <f>IF(B1534="","",IF(ISERROR(MATCH($J1534,SorP!$B$1:$B$6226,0)),"",INDIRECT("'SorP'!$A$"&amp;MATCH($S1534&amp;$J1534,SorP!C:C,0))))</f>
      </c>
      <c r="U1534" s="792"/>
      <c r="V1534" s="817" t="e">
        <f>IF(C1534="",NA(),IF(OR(C1534="Smelter not listed",C1534="Smelter not yet identified"),MATCH($B1534&amp;$D1534,'Smelter Look-up'!$J:$J,0),MATCH($B1534&amp;$C1534,'Smelter Look-up'!$J:$J,0)))</f>
        <v>#N/A</v>
      </c>
      <c r="X1534" s="818">
        <f t="shared" si="219"/>
        <v>0</v>
      </c>
      <c r="AB1534" s="819" t="str">
        <f t="shared" si="220"/>
      </c>
    </row>
    <row r="1535" ht="20"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8"/>
      </c>
      <c r="T1535" s="772" t="str">
        <f>IF(B1535="","",IF(ISERROR(MATCH($J1535,SorP!$B$1:$B$6226,0)),"",INDIRECT("'SorP'!$A$"&amp;MATCH($S1535&amp;$J1535,SorP!C:C,0))))</f>
      </c>
      <c r="U1535" s="792"/>
      <c r="V1535" s="817" t="e">
        <f>IF(C1535="",NA(),IF(OR(C1535="Smelter not listed",C1535="Smelter not yet identified"),MATCH($B1535&amp;$D1535,'Smelter Look-up'!$J:$J,0),MATCH($B1535&amp;$C1535,'Smelter Look-up'!$J:$J,0)))</f>
        <v>#N/A</v>
      </c>
      <c r="X1535" s="818">
        <f t="shared" si="219"/>
        <v>0</v>
      </c>
      <c r="AB1535" s="819" t="str">
        <f t="shared" si="220"/>
      </c>
    </row>
    <row r="1536" ht="20"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8"/>
      </c>
      <c r="T1536" s="772" t="str">
        <f>IF(B1536="","",IF(ISERROR(MATCH($J1536,SorP!$B$1:$B$6226,0)),"",INDIRECT("'SorP'!$A$"&amp;MATCH($S1536&amp;$J1536,SorP!C:C,0))))</f>
      </c>
      <c r="U1536" s="792"/>
      <c r="V1536" s="817" t="e">
        <f>IF(C1536="",NA(),IF(OR(C1536="Smelter not listed",C1536="Smelter not yet identified"),MATCH($B1536&amp;$D1536,'Smelter Look-up'!$J:$J,0),MATCH($B1536&amp;$C1536,'Smelter Look-up'!$J:$J,0)))</f>
        <v>#N/A</v>
      </c>
      <c r="X1536" s="818">
        <f t="shared" si="219"/>
        <v>0</v>
      </c>
      <c r="AB1536" s="819" t="str">
        <f t="shared" si="220"/>
      </c>
    </row>
    <row r="1537" ht="20"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8"/>
      </c>
      <c r="T1537" s="772" t="str">
        <f>IF(B1537="","",IF(ISERROR(MATCH($J1537,SorP!$B$1:$B$6226,0)),"",INDIRECT("'SorP'!$A$"&amp;MATCH($S1537&amp;$J1537,SorP!C:C,0))))</f>
      </c>
      <c r="U1537" s="792"/>
      <c r="V1537" s="817" t="e">
        <f>IF(C1537="",NA(),IF(OR(C1537="Smelter not listed",C1537="Smelter not yet identified"),MATCH($B1537&amp;$D1537,'Smelter Look-up'!$J:$J,0),MATCH($B1537&amp;$C1537,'Smelter Look-up'!$J:$J,0)))</f>
        <v>#N/A</v>
      </c>
      <c r="X1537" s="818">
        <f t="shared" si="219"/>
        <v>0</v>
      </c>
      <c r="AB1537" s="819" t="str">
        <f t="shared" si="220"/>
      </c>
    </row>
    <row r="1538" ht="20"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8"/>
      </c>
      <c r="T1538" s="772" t="str">
        <f>IF(B1538="","",IF(ISERROR(MATCH($J1538,SorP!$B$1:$B$6226,0)),"",INDIRECT("'SorP'!$A$"&amp;MATCH($S1538&amp;$J1538,SorP!C:C,0))))</f>
      </c>
      <c r="U1538" s="792"/>
      <c r="V1538" s="817" t="e">
        <f>IF(C1538="",NA(),IF(OR(C1538="Smelter not listed",C1538="Smelter not yet identified"),MATCH($B1538&amp;$D1538,'Smelter Look-up'!$J:$J,0),MATCH($B1538&amp;$C1538,'Smelter Look-up'!$J:$J,0)))</f>
        <v>#N/A</v>
      </c>
      <c r="X1538" s="818">
        <f t="shared" si="219"/>
        <v>0</v>
      </c>
      <c r="AB1538" s="819" t="str">
        <f t="shared" si="220"/>
      </c>
    </row>
    <row r="1539" ht="20"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8"/>
      </c>
      <c r="T1539" s="772" t="str">
        <f>IF(B1539="","",IF(ISERROR(MATCH($J1539,SorP!$B$1:$B$6226,0)),"",INDIRECT("'SorP'!$A$"&amp;MATCH($S1539&amp;$J1539,SorP!C:C,0))))</f>
      </c>
      <c r="U1539" s="792"/>
      <c r="V1539" s="817" t="e">
        <f>IF(C1539="",NA(),IF(OR(C1539="Smelter not listed",C1539="Smelter not yet identified"),MATCH($B1539&amp;$D1539,'Smelter Look-up'!$J:$J,0),MATCH($B1539&amp;$C1539,'Smelter Look-up'!$J:$J,0)))</f>
        <v>#N/A</v>
      </c>
      <c r="X1539" s="818">
        <f t="shared" si="219"/>
        <v>0</v>
      </c>
      <c r="AB1539" s="819" t="str">
        <f t="shared" si="220"/>
      </c>
    </row>
    <row r="1540" ht="20"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8"/>
      </c>
      <c r="T1540" s="772" t="str">
        <f>IF(B1540="","",IF(ISERROR(MATCH($J1540,SorP!$B$1:$B$6226,0)),"",INDIRECT("'SorP'!$A$"&amp;MATCH($S1540&amp;$J1540,SorP!C:C,0))))</f>
      </c>
      <c r="U1540" s="792"/>
      <c r="V1540" s="817" t="e">
        <f>IF(C1540="",NA(),IF(OR(C1540="Smelter not listed",C1540="Smelter not yet identified"),MATCH($B1540&amp;$D1540,'Smelter Look-up'!$J:$J,0),MATCH($B1540&amp;$C1540,'Smelter Look-up'!$J:$J,0)))</f>
        <v>#N/A</v>
      </c>
      <c r="X1540" s="818">
        <f t="shared" si="219"/>
        <v>0</v>
      </c>
      <c r="AB1540" s="819" t="str">
        <f t="shared" si="220"/>
      </c>
    </row>
    <row r="1541" ht="20"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8"/>
      </c>
      <c r="T1541" s="772" t="str">
        <f>IF(B1541="","",IF(ISERROR(MATCH($J1541,SorP!$B$1:$B$6226,0)),"",INDIRECT("'SorP'!$A$"&amp;MATCH($S1541&amp;$J1541,SorP!C:C,0))))</f>
      </c>
      <c r="U1541" s="792"/>
      <c r="V1541" s="817" t="e">
        <f>IF(C1541="",NA(),IF(OR(C1541="Smelter not listed",C1541="Smelter not yet identified"),MATCH($B1541&amp;$D1541,'Smelter Look-up'!$J:$J,0),MATCH($B1541&amp;$C1541,'Smelter Look-up'!$J:$J,0)))</f>
        <v>#N/A</v>
      </c>
      <c r="X1541" s="818">
        <f t="shared" si="219"/>
        <v>0</v>
      </c>
      <c r="AB1541" s="819" t="str">
        <f t="shared" si="220"/>
      </c>
    </row>
    <row r="1542" ht="20"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8"/>
      </c>
      <c r="T1542" s="772" t="str">
        <f>IF(B1542="","",IF(ISERROR(MATCH($J1542,SorP!$B$1:$B$6226,0)),"",INDIRECT("'SorP'!$A$"&amp;MATCH($S1542&amp;$J1542,SorP!C:C,0))))</f>
      </c>
      <c r="U1542" s="792"/>
      <c r="V1542" s="817" t="e">
        <f>IF(C1542="",NA(),IF(OR(C1542="Smelter not listed",C1542="Smelter not yet identified"),MATCH($B1542&amp;$D1542,'Smelter Look-up'!$J:$J,0),MATCH($B1542&amp;$C1542,'Smelter Look-up'!$J:$J,0)))</f>
        <v>#N/A</v>
      </c>
      <c r="X1542" s="818">
        <f t="shared" si="219"/>
        <v>0</v>
      </c>
      <c r="AB1542" s="819" t="str">
        <f t="shared" si="220"/>
      </c>
    </row>
    <row r="1543" ht="20"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8"/>
      </c>
      <c r="T1543" s="772" t="str">
        <f>IF(B1543="","",IF(ISERROR(MATCH($J1543,SorP!$B$1:$B$6226,0)),"",INDIRECT("'SorP'!$A$"&amp;MATCH($S1543&amp;$J1543,SorP!C:C,0))))</f>
      </c>
      <c r="U1543" s="792"/>
      <c r="V1543" s="817" t="e">
        <f>IF(C1543="",NA(),IF(OR(C1543="Smelter not listed",C1543="Smelter not yet identified"),MATCH($B1543&amp;$D1543,'Smelter Look-up'!$J:$J,0),MATCH($B1543&amp;$C1543,'Smelter Look-up'!$J:$J,0)))</f>
        <v>#N/A</v>
      </c>
      <c r="X1543" s="818">
        <f t="shared" si="219"/>
        <v>0</v>
      </c>
      <c r="AB1543" s="819" t="str">
        <f t="shared" si="220"/>
      </c>
    </row>
    <row r="1544" ht="20"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8"/>
      </c>
      <c r="T1544" s="772" t="str">
        <f>IF(B1544="","",IF(ISERROR(MATCH($J1544,SorP!$B$1:$B$6226,0)),"",INDIRECT("'SorP'!$A$"&amp;MATCH($S1544&amp;$J1544,SorP!C:C,0))))</f>
      </c>
      <c r="U1544" s="792"/>
      <c r="V1544" s="817" t="e">
        <f>IF(C1544="",NA(),IF(OR(C1544="Smelter not listed",C1544="Smelter not yet identified"),MATCH($B1544&amp;$D1544,'Smelter Look-up'!$J:$J,0),MATCH($B1544&amp;$C1544,'Smelter Look-up'!$J:$J,0)))</f>
        <v>#N/A</v>
      </c>
      <c r="X1544" s="818">
        <f t="shared" si="219"/>
        <v>0</v>
      </c>
      <c r="AB1544" s="819" t="str">
        <f t="shared" si="220"/>
      </c>
    </row>
    <row r="1545" ht="20"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8"/>
      </c>
      <c r="T1545" s="772" t="str">
        <f>IF(B1545="","",IF(ISERROR(MATCH($J1545,SorP!$B$1:$B$6226,0)),"",INDIRECT("'SorP'!$A$"&amp;MATCH($S1545&amp;$J1545,SorP!C:C,0))))</f>
      </c>
      <c r="U1545" s="792"/>
      <c r="V1545" s="817" t="e">
        <f>IF(C1545="",NA(),IF(OR(C1545="Smelter not listed",C1545="Smelter not yet identified"),MATCH($B1545&amp;$D1545,'Smelter Look-up'!$J:$J,0),MATCH($B1545&amp;$C1545,'Smelter Look-up'!$J:$J,0)))</f>
        <v>#N/A</v>
      </c>
      <c r="X1545" s="818">
        <f t="shared" si="219"/>
        <v>0</v>
      </c>
      <c r="AB1545" s="819" t="str">
        <f t="shared" si="220"/>
      </c>
    </row>
    <row r="1546" ht="20"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8"/>
      </c>
      <c r="T1546" s="772" t="str">
        <f>IF(B1546="","",IF(ISERROR(MATCH($J1546,SorP!$B$1:$B$6226,0)),"",INDIRECT("'SorP'!$A$"&amp;MATCH($S1546&amp;$J1546,SorP!C:C,0))))</f>
      </c>
      <c r="U1546" s="792"/>
      <c r="V1546" s="817" t="e">
        <f>IF(C1546="",NA(),IF(OR(C1546="Smelter not listed",C1546="Smelter not yet identified"),MATCH($B1546&amp;$D1546,'Smelter Look-up'!$J:$J,0),MATCH($B1546&amp;$C1546,'Smelter Look-up'!$J:$J,0)))</f>
        <v>#N/A</v>
      </c>
      <c r="X1546" s="818">
        <f t="shared" si="219"/>
        <v>0</v>
      </c>
      <c r="AB1546" s="819" t="str">
        <f t="shared" si="220"/>
      </c>
    </row>
    <row r="1547" ht="20"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8"/>
      </c>
      <c r="T1547" s="772" t="str">
        <f>IF(B1547="","",IF(ISERROR(MATCH($J1547,SorP!$B$1:$B$6226,0)),"",INDIRECT("'SorP'!$A$"&amp;MATCH($S1547&amp;$J1547,SorP!C:C,0))))</f>
      </c>
      <c r="U1547" s="792"/>
      <c r="V1547" s="817" t="e">
        <f>IF(C1547="",NA(),IF(OR(C1547="Smelter not listed",C1547="Smelter not yet identified"),MATCH($B1547&amp;$D1547,'Smelter Look-up'!$J:$J,0),MATCH($B1547&amp;$C1547,'Smelter Look-up'!$J:$J,0)))</f>
        <v>#N/A</v>
      </c>
      <c r="X1547" s="818">
        <f t="shared" si="219"/>
        <v>0</v>
      </c>
      <c r="AB1547" s="819" t="str">
        <f t="shared" si="220"/>
      </c>
    </row>
    <row r="1548" ht="20"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8"/>
      </c>
      <c r="T1548" s="772" t="str">
        <f>IF(B1548="","",IF(ISERROR(MATCH($J1548,SorP!$B$1:$B$6226,0)),"",INDIRECT("'SorP'!$A$"&amp;MATCH($S1548&amp;$J1548,SorP!C:C,0))))</f>
      </c>
      <c r="U1548" s="792"/>
      <c r="V1548" s="817" t="e">
        <f>IF(C1548="",NA(),IF(OR(C1548="Smelter not listed",C1548="Smelter not yet identified"),MATCH($B1548&amp;$D1548,'Smelter Look-up'!$J:$J,0),MATCH($B1548&amp;$C1548,'Smelter Look-up'!$J:$J,0)))</f>
        <v>#N/A</v>
      </c>
      <c r="X1548" s="818">
        <f t="shared" si="219"/>
        <v>0</v>
      </c>
      <c r="AB1548" s="819" t="str">
        <f t="shared" si="220"/>
      </c>
    </row>
    <row r="1549" ht="20"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8"/>
      </c>
      <c r="T1549" s="772" t="str">
        <f>IF(B1549="","",IF(ISERROR(MATCH($J1549,SorP!$B$1:$B$6226,0)),"",INDIRECT("'SorP'!$A$"&amp;MATCH($S1549&amp;$J1549,SorP!C:C,0))))</f>
      </c>
      <c r="U1549" s="792"/>
      <c r="V1549" s="817" t="e">
        <f>IF(C1549="",NA(),IF(OR(C1549="Smelter not listed",C1549="Smelter not yet identified"),MATCH($B1549&amp;$D1549,'Smelter Look-up'!$J:$J,0),MATCH($B1549&amp;$C1549,'Smelter Look-up'!$J:$J,0)))</f>
        <v>#N/A</v>
      </c>
      <c r="X1549" s="818">
        <f t="shared" si="219"/>
        <v>0</v>
      </c>
      <c r="AB1549" s="819" t="str">
        <f t="shared" si="220"/>
      </c>
    </row>
    <row r="1550" ht="20"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8"/>
      </c>
      <c r="T1550" s="772" t="str">
        <f>IF(B1550="","",IF(ISERROR(MATCH($J1550,SorP!$B$1:$B$6226,0)),"",INDIRECT("'SorP'!$A$"&amp;MATCH($S1550&amp;$J1550,SorP!C:C,0))))</f>
      </c>
      <c r="U1550" s="792"/>
      <c r="V1550" s="817" t="e">
        <f>IF(C1550="",NA(),IF(OR(C1550="Smelter not listed",C1550="Smelter not yet identified"),MATCH($B1550&amp;$D1550,'Smelter Look-up'!$J:$J,0),MATCH($B1550&amp;$C1550,'Smelter Look-up'!$J:$J,0)))</f>
        <v>#N/A</v>
      </c>
      <c r="X1550" s="818">
        <f t="shared" si="219"/>
        <v>0</v>
      </c>
      <c r="AB1550" s="819" t="str">
        <f t="shared" si="220"/>
      </c>
    </row>
    <row r="1551" ht="20"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8"/>
      </c>
      <c r="T1551" s="772" t="str">
        <f>IF(B1551="","",IF(ISERROR(MATCH($J1551,SorP!$B$1:$B$6226,0)),"",INDIRECT("'SorP'!$A$"&amp;MATCH($S1551&amp;$J1551,SorP!C:C,0))))</f>
      </c>
      <c r="U1551" s="792"/>
      <c r="V1551" s="817" t="e">
        <f>IF(C1551="",NA(),IF(OR(C1551="Smelter not listed",C1551="Smelter not yet identified"),MATCH($B1551&amp;$D1551,'Smelter Look-up'!$J:$J,0),MATCH($B1551&amp;$C1551,'Smelter Look-up'!$J:$J,0)))</f>
        <v>#N/A</v>
      </c>
      <c r="X1551" s="818">
        <f t="shared" si="219"/>
        <v>0</v>
      </c>
      <c r="AB1551" s="819" t="str">
        <f t="shared" si="220"/>
      </c>
    </row>
    <row r="1552" ht="20"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8"/>
      </c>
      <c r="T1552" s="772" t="str">
        <f>IF(B1552="","",IF(ISERROR(MATCH($J1552,SorP!$B$1:$B$6226,0)),"",INDIRECT("'SorP'!$A$"&amp;MATCH($S1552&amp;$J1552,SorP!C:C,0))))</f>
      </c>
      <c r="U1552" s="792"/>
      <c r="V1552" s="817" t="e">
        <f>IF(C1552="",NA(),IF(OR(C1552="Smelter not listed",C1552="Smelter not yet identified"),MATCH($B1552&amp;$D1552,'Smelter Look-up'!$J:$J,0),MATCH($B1552&amp;$C1552,'Smelter Look-up'!$J:$J,0)))</f>
        <v>#N/A</v>
      </c>
      <c r="X1552" s="818">
        <f t="shared" si="219"/>
        <v>0</v>
      </c>
      <c r="AB1552" s="819" t="str">
        <f t="shared" si="220"/>
      </c>
    </row>
    <row r="1553" ht="20"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8"/>
      </c>
      <c r="T1553" s="772" t="str">
        <f>IF(B1553="","",IF(ISERROR(MATCH($J1553,SorP!$B$1:$B$6226,0)),"",INDIRECT("'SorP'!$A$"&amp;MATCH($S1553&amp;$J1553,SorP!C:C,0))))</f>
      </c>
      <c r="U1553" s="792"/>
      <c r="V1553" s="817" t="e">
        <f>IF(C1553="",NA(),IF(OR(C1553="Smelter not listed",C1553="Smelter not yet identified"),MATCH($B1553&amp;$D1553,'Smelter Look-up'!$J:$J,0),MATCH($B1553&amp;$C1553,'Smelter Look-up'!$J:$J,0)))</f>
        <v>#N/A</v>
      </c>
      <c r="X1553" s="818">
        <f t="shared" si="219"/>
        <v>0</v>
      </c>
      <c r="AB1553" s="819" t="str">
        <f t="shared" si="220"/>
      </c>
    </row>
    <row r="1554" ht="20"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8"/>
      </c>
      <c r="T1554" s="772" t="str">
        <f>IF(B1554="","",IF(ISERROR(MATCH($J1554,SorP!$B$1:$B$6226,0)),"",INDIRECT("'SorP'!$A$"&amp;MATCH($S1554&amp;$J1554,SorP!C:C,0))))</f>
      </c>
      <c r="U1554" s="792"/>
      <c r="V1554" s="817" t="e">
        <f>IF(C1554="",NA(),IF(OR(C1554="Smelter not listed",C1554="Smelter not yet identified"),MATCH($B1554&amp;$D1554,'Smelter Look-up'!$J:$J,0),MATCH($B1554&amp;$C1554,'Smelter Look-up'!$J:$J,0)))</f>
        <v>#N/A</v>
      </c>
      <c r="X1554" s="818">
        <f t="shared" si="219"/>
        <v>0</v>
      </c>
      <c r="AB1554" s="819" t="str">
        <f t="shared" si="220"/>
      </c>
    </row>
    <row r="1555" ht="20"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8"/>
      </c>
      <c r="T1555" s="772" t="str">
        <f>IF(B1555="","",IF(ISERROR(MATCH($J1555,SorP!$B$1:$B$6226,0)),"",INDIRECT("'SorP'!$A$"&amp;MATCH($S1555&amp;$J1555,SorP!C:C,0))))</f>
      </c>
      <c r="U1555" s="792"/>
      <c r="V1555" s="817" t="e">
        <f>IF(C1555="",NA(),IF(OR(C1555="Smelter not listed",C1555="Smelter not yet identified"),MATCH($B1555&amp;$D1555,'Smelter Look-up'!$J:$J,0),MATCH($B1555&amp;$C1555,'Smelter Look-up'!$J:$J,0)))</f>
        <v>#N/A</v>
      </c>
      <c r="X1555" s="818">
        <f t="shared" si="219"/>
        <v>0</v>
      </c>
      <c r="AB1555" s="819" t="str">
        <f t="shared" si="220"/>
      </c>
    </row>
    <row r="1556" ht="20"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8"/>
      </c>
      <c r="T1556" s="772" t="str">
        <f>IF(B1556="","",IF(ISERROR(MATCH($J1556,SorP!$B$1:$B$6226,0)),"",INDIRECT("'SorP'!$A$"&amp;MATCH($S1556&amp;$J1556,SorP!C:C,0))))</f>
      </c>
      <c r="U1556" s="792"/>
      <c r="V1556" s="817" t="e">
        <f>IF(C1556="",NA(),IF(OR(C1556="Smelter not listed",C1556="Smelter not yet identified"),MATCH($B1556&amp;$D1556,'Smelter Look-up'!$J:$J,0),MATCH($B1556&amp;$C1556,'Smelter Look-up'!$J:$J,0)))</f>
        <v>#N/A</v>
      </c>
      <c r="X1556" s="818">
        <f t="shared" si="219"/>
        <v>0</v>
      </c>
      <c r="AB1556" s="819" t="str">
        <f t="shared" si="220"/>
      </c>
    </row>
    <row r="1557" ht="20"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8"/>
      </c>
      <c r="T1557" s="772" t="str">
        <f>IF(B1557="","",IF(ISERROR(MATCH($J1557,SorP!$B$1:$B$6226,0)),"",INDIRECT("'SorP'!$A$"&amp;MATCH($S1557&amp;$J1557,SorP!C:C,0))))</f>
      </c>
      <c r="U1557" s="792"/>
      <c r="V1557" s="817" t="e">
        <f>IF(C1557="",NA(),IF(OR(C1557="Smelter not listed",C1557="Smelter not yet identified"),MATCH($B1557&amp;$D1557,'Smelter Look-up'!$J:$J,0),MATCH($B1557&amp;$C1557,'Smelter Look-up'!$J:$J,0)))</f>
        <v>#N/A</v>
      </c>
      <c r="X1557" s="818">
        <f t="shared" si="219"/>
        <v>0</v>
      </c>
      <c r="AB1557" s="819" t="str">
        <f t="shared" si="220"/>
      </c>
    </row>
    <row r="1558" ht="20"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8"/>
      </c>
      <c r="T1558" s="772" t="str">
        <f>IF(B1558="","",IF(ISERROR(MATCH($J1558,SorP!$B$1:$B$6226,0)),"",INDIRECT("'SorP'!$A$"&amp;MATCH($S1558&amp;$J1558,SorP!C:C,0))))</f>
      </c>
      <c r="U1558" s="792"/>
      <c r="V1558" s="817" t="e">
        <f>IF(C1558="",NA(),IF(OR(C1558="Smelter not listed",C1558="Smelter not yet identified"),MATCH($B1558&amp;$D1558,'Smelter Look-up'!$J:$J,0),MATCH($B1558&amp;$C1558,'Smelter Look-up'!$J:$J,0)))</f>
        <v>#N/A</v>
      </c>
      <c r="X1558" s="818">
        <f t="shared" si="219"/>
        <v>0</v>
      </c>
      <c r="AB1558" s="819" t="str">
        <f t="shared" si="220"/>
      </c>
    </row>
    <row r="1559" ht="20"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8"/>
      </c>
      <c r="T1559" s="772" t="str">
        <f>IF(B1559="","",IF(ISERROR(MATCH($J1559,SorP!$B$1:$B$6226,0)),"",INDIRECT("'SorP'!$A$"&amp;MATCH($S1559&amp;$J1559,SorP!C:C,0))))</f>
      </c>
      <c r="U1559" s="792"/>
      <c r="V1559" s="817" t="e">
        <f>IF(C1559="",NA(),IF(OR(C1559="Smelter not listed",C1559="Smelter not yet identified"),MATCH($B1559&amp;$D1559,'Smelter Look-up'!$J:$J,0),MATCH($B1559&amp;$C1559,'Smelter Look-up'!$J:$J,0)))</f>
        <v>#N/A</v>
      </c>
      <c r="X1559" s="818">
        <f t="shared" si="219"/>
        <v>0</v>
      </c>
      <c r="AB1559" s="819" t="str">
        <f t="shared" si="220"/>
      </c>
    </row>
    <row r="1560" ht="20"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8"/>
      </c>
      <c r="T1560" s="772" t="str">
        <f>IF(B1560="","",IF(ISERROR(MATCH($J1560,SorP!$B$1:$B$6226,0)),"",INDIRECT("'SorP'!$A$"&amp;MATCH($S1560&amp;$J1560,SorP!C:C,0))))</f>
      </c>
      <c r="U1560" s="792"/>
      <c r="V1560" s="817" t="e">
        <f>IF(C1560="",NA(),IF(OR(C1560="Smelter not listed",C1560="Smelter not yet identified"),MATCH($B1560&amp;$D1560,'Smelter Look-up'!$J:$J,0),MATCH($B1560&amp;$C1560,'Smelter Look-up'!$J:$J,0)))</f>
        <v>#N/A</v>
      </c>
      <c r="X1560" s="818">
        <f t="shared" si="219"/>
        <v>0</v>
      </c>
      <c r="AB1560" s="819" t="str">
        <f t="shared" si="220"/>
      </c>
    </row>
    <row r="1561" ht="20"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8"/>
      </c>
      <c r="T1561" s="772" t="str">
        <f>IF(B1561="","",IF(ISERROR(MATCH($J1561,SorP!$B$1:$B$6226,0)),"",INDIRECT("'SorP'!$A$"&amp;MATCH($S1561&amp;$J1561,SorP!C:C,0))))</f>
      </c>
      <c r="U1561" s="792"/>
      <c r="V1561" s="817" t="e">
        <f>IF(C1561="",NA(),IF(OR(C1561="Smelter not listed",C1561="Smelter not yet identified"),MATCH($B1561&amp;$D1561,'Smelter Look-up'!$J:$J,0),MATCH($B1561&amp;$C1561,'Smelter Look-up'!$J:$J,0)))</f>
        <v>#N/A</v>
      </c>
      <c r="X1561" s="818">
        <f t="shared" si="219"/>
        <v>0</v>
      </c>
      <c r="AB1561" s="819" t="str">
        <f t="shared" si="220"/>
      </c>
    </row>
    <row r="1562" ht="20"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8"/>
      </c>
      <c r="T1562" s="772" t="str">
        <f>IF(B1562="","",IF(ISERROR(MATCH($J1562,SorP!$B$1:$B$6226,0)),"",INDIRECT("'SorP'!$A$"&amp;MATCH($S1562&amp;$J1562,SorP!C:C,0))))</f>
      </c>
      <c r="U1562" s="792"/>
      <c r="V1562" s="817" t="e">
        <f>IF(C1562="",NA(),IF(OR(C1562="Smelter not listed",C1562="Smelter not yet identified"),MATCH($B1562&amp;$D1562,'Smelter Look-up'!$J:$J,0),MATCH($B1562&amp;$C1562,'Smelter Look-up'!$J:$J,0)))</f>
        <v>#N/A</v>
      </c>
      <c r="X1562" s="818">
        <f t="shared" si="219"/>
        <v>0</v>
      </c>
      <c r="AB1562" s="819" t="str">
        <f t="shared" si="220"/>
      </c>
    </row>
    <row r="1563" ht="20"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8"/>
      </c>
      <c r="T1563" s="772" t="str">
        <f>IF(B1563="","",IF(ISERROR(MATCH($J1563,SorP!$B$1:$B$6226,0)),"",INDIRECT("'SorP'!$A$"&amp;MATCH($S1563&amp;$J1563,SorP!C:C,0))))</f>
      </c>
      <c r="U1563" s="792"/>
      <c r="V1563" s="817" t="e">
        <f>IF(C1563="",NA(),IF(OR(C1563="Smelter not listed",C1563="Smelter not yet identified"),MATCH($B1563&amp;$D1563,'Smelter Look-up'!$J:$J,0),MATCH($B1563&amp;$C1563,'Smelter Look-up'!$J:$J,0)))</f>
        <v>#N/A</v>
      </c>
      <c r="X1563" s="818">
        <f t="shared" si="219"/>
        <v>0</v>
      </c>
      <c r="AB1563" s="819" t="str">
        <f t="shared" si="220"/>
      </c>
    </row>
    <row r="1564" ht="20"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1">IF(B1564="","",IF(ISERROR(MATCH($E1564,CL,0)),"Unknown",INDIRECT("'C'!$A$"&amp;MATCH($E1564,CL,0)+1)))</f>
      </c>
      <c r="T1564" s="772" t="str">
        <f>IF(B1564="","",IF(ISERROR(MATCH($J1564,SorP!$B$1:$B$6226,0)),"",INDIRECT("'SorP'!$A$"&amp;MATCH($S1564&amp;$J1564,SorP!C:C,0))))</f>
      </c>
      <c r="U1564" s="792"/>
      <c r="V1564" s="817" t="e">
        <f>IF(C1564="",NA(),IF(OR(C1564="Smelter not listed",C1564="Smelter not yet identified"),MATCH($B1564&amp;$D1564,'Smelter Look-up'!$J:$J,0),MATCH($B1564&amp;$C1564,'Smelter Look-up'!$J:$J,0)))</f>
        <v>#N/A</v>
      </c>
      <c r="X1564" s="818">
        <f ref="X1564:X1594" t="shared" si="222">IF(AND(C1564="Smelter not listed",OR(LEN(D1564)=0,LEN(E1564)=0)),1,0)</f>
        <v>0</v>
      </c>
      <c r="AB1564" s="819" t="str">
        <f ref="AB1564:AB1594" t="shared" si="223">B1564&amp;C1564</f>
      </c>
    </row>
    <row r="1565" ht="20"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1"/>
      </c>
      <c r="T1565" s="772" t="str">
        <f>IF(B1565="","",IF(ISERROR(MATCH($J1565,SorP!$B$1:$B$6226,0)),"",INDIRECT("'SorP'!$A$"&amp;MATCH($S1565&amp;$J1565,SorP!C:C,0))))</f>
      </c>
      <c r="U1565" s="792"/>
      <c r="V1565" s="817" t="e">
        <f>IF(C1565="",NA(),IF(OR(C1565="Smelter not listed",C1565="Smelter not yet identified"),MATCH($B1565&amp;$D1565,'Smelter Look-up'!$J:$J,0),MATCH($B1565&amp;$C1565,'Smelter Look-up'!$J:$J,0)))</f>
        <v>#N/A</v>
      </c>
      <c r="X1565" s="818">
        <f t="shared" si="222"/>
        <v>0</v>
      </c>
      <c r="AB1565" s="819" t="str">
        <f t="shared" si="223"/>
      </c>
    </row>
    <row r="1566" ht="20"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1"/>
      </c>
      <c r="T1566" s="772" t="str">
        <f>IF(B1566="","",IF(ISERROR(MATCH($J1566,SorP!$B$1:$B$6226,0)),"",INDIRECT("'SorP'!$A$"&amp;MATCH($S1566&amp;$J1566,SorP!C:C,0))))</f>
      </c>
      <c r="U1566" s="792"/>
      <c r="V1566" s="817" t="e">
        <f>IF(C1566="",NA(),IF(OR(C1566="Smelter not listed",C1566="Smelter not yet identified"),MATCH($B1566&amp;$D1566,'Smelter Look-up'!$J:$J,0),MATCH($B1566&amp;$C1566,'Smelter Look-up'!$J:$J,0)))</f>
        <v>#N/A</v>
      </c>
      <c r="X1566" s="818">
        <f t="shared" si="222"/>
        <v>0</v>
      </c>
      <c r="AB1566" s="819" t="str">
        <f t="shared" si="223"/>
      </c>
    </row>
    <row r="1567" ht="20"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1"/>
      </c>
      <c r="T1567" s="772" t="str">
        <f>IF(B1567="","",IF(ISERROR(MATCH($J1567,SorP!$B$1:$B$6226,0)),"",INDIRECT("'SorP'!$A$"&amp;MATCH($S1567&amp;$J1567,SorP!C:C,0))))</f>
      </c>
      <c r="U1567" s="792"/>
      <c r="V1567" s="817" t="e">
        <f>IF(C1567="",NA(),IF(OR(C1567="Smelter not listed",C1567="Smelter not yet identified"),MATCH($B1567&amp;$D1567,'Smelter Look-up'!$J:$J,0),MATCH($B1567&amp;$C1567,'Smelter Look-up'!$J:$J,0)))</f>
        <v>#N/A</v>
      </c>
      <c r="X1567" s="818">
        <f t="shared" si="222"/>
        <v>0</v>
      </c>
      <c r="AB1567" s="819" t="str">
        <f t="shared" si="223"/>
      </c>
    </row>
    <row r="1568" ht="20"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1"/>
      </c>
      <c r="T1568" s="772" t="str">
        <f>IF(B1568="","",IF(ISERROR(MATCH($J1568,SorP!$B$1:$B$6226,0)),"",INDIRECT("'SorP'!$A$"&amp;MATCH($S1568&amp;$J1568,SorP!C:C,0))))</f>
      </c>
      <c r="U1568" s="792"/>
      <c r="V1568" s="817" t="e">
        <f>IF(C1568="",NA(),IF(OR(C1568="Smelter not listed",C1568="Smelter not yet identified"),MATCH($B1568&amp;$D1568,'Smelter Look-up'!$J:$J,0),MATCH($B1568&amp;$C1568,'Smelter Look-up'!$J:$J,0)))</f>
        <v>#N/A</v>
      </c>
      <c r="X1568" s="818">
        <f t="shared" si="222"/>
        <v>0</v>
      </c>
      <c r="AB1568" s="819" t="str">
        <f t="shared" si="223"/>
      </c>
    </row>
    <row r="1569" ht="20"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1"/>
      </c>
      <c r="T1569" s="772" t="str">
        <f>IF(B1569="","",IF(ISERROR(MATCH($J1569,SorP!$B$1:$B$6226,0)),"",INDIRECT("'SorP'!$A$"&amp;MATCH($S1569&amp;$J1569,SorP!C:C,0))))</f>
      </c>
      <c r="U1569" s="792"/>
      <c r="V1569" s="817" t="e">
        <f>IF(C1569="",NA(),IF(OR(C1569="Smelter not listed",C1569="Smelter not yet identified"),MATCH($B1569&amp;$D1569,'Smelter Look-up'!$J:$J,0),MATCH($B1569&amp;$C1569,'Smelter Look-up'!$J:$J,0)))</f>
        <v>#N/A</v>
      </c>
      <c r="X1569" s="818">
        <f t="shared" si="222"/>
        <v>0</v>
      </c>
      <c r="AB1569" s="819" t="str">
        <f t="shared" si="223"/>
      </c>
    </row>
    <row r="1570" ht="20"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1"/>
      </c>
      <c r="T1570" s="772" t="str">
        <f>IF(B1570="","",IF(ISERROR(MATCH($J1570,SorP!$B$1:$B$6226,0)),"",INDIRECT("'SorP'!$A$"&amp;MATCH($S1570&amp;$J1570,SorP!C:C,0))))</f>
      </c>
      <c r="U1570" s="792"/>
      <c r="V1570" s="817" t="e">
        <f>IF(C1570="",NA(),IF(OR(C1570="Smelter not listed",C1570="Smelter not yet identified"),MATCH($B1570&amp;$D1570,'Smelter Look-up'!$J:$J,0),MATCH($B1570&amp;$C1570,'Smelter Look-up'!$J:$J,0)))</f>
        <v>#N/A</v>
      </c>
      <c r="X1570" s="818">
        <f t="shared" si="222"/>
        <v>0</v>
      </c>
      <c r="AB1570" s="819" t="str">
        <f t="shared" si="223"/>
      </c>
    </row>
    <row r="1571" ht="20"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1"/>
      </c>
      <c r="T1571" s="772" t="str">
        <f>IF(B1571="","",IF(ISERROR(MATCH($J1571,SorP!$B$1:$B$6226,0)),"",INDIRECT("'SorP'!$A$"&amp;MATCH($S1571&amp;$J1571,SorP!C:C,0))))</f>
      </c>
      <c r="U1571" s="792"/>
      <c r="V1571" s="817" t="e">
        <f>IF(C1571="",NA(),IF(OR(C1571="Smelter not listed",C1571="Smelter not yet identified"),MATCH($B1571&amp;$D1571,'Smelter Look-up'!$J:$J,0),MATCH($B1571&amp;$C1571,'Smelter Look-up'!$J:$J,0)))</f>
        <v>#N/A</v>
      </c>
      <c r="X1571" s="818">
        <f t="shared" si="222"/>
        <v>0</v>
      </c>
      <c r="AB1571" s="819" t="str">
        <f t="shared" si="223"/>
      </c>
    </row>
    <row r="1572" ht="20"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1"/>
      </c>
      <c r="T1572" s="772" t="str">
        <f>IF(B1572="","",IF(ISERROR(MATCH($J1572,SorP!$B$1:$B$6226,0)),"",INDIRECT("'SorP'!$A$"&amp;MATCH($S1572&amp;$J1572,SorP!C:C,0))))</f>
      </c>
      <c r="U1572" s="792"/>
      <c r="V1572" s="817" t="e">
        <f>IF(C1572="",NA(),IF(OR(C1572="Smelter not listed",C1572="Smelter not yet identified"),MATCH($B1572&amp;$D1572,'Smelter Look-up'!$J:$J,0),MATCH($B1572&amp;$C1572,'Smelter Look-up'!$J:$J,0)))</f>
        <v>#N/A</v>
      </c>
      <c r="X1572" s="818">
        <f t="shared" si="222"/>
        <v>0</v>
      </c>
      <c r="AB1572" s="819" t="str">
        <f t="shared" si="223"/>
      </c>
    </row>
    <row r="1573" ht="20"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1"/>
      </c>
      <c r="T1573" s="772" t="str">
        <f>IF(B1573="","",IF(ISERROR(MATCH($J1573,SorP!$B$1:$B$6226,0)),"",INDIRECT("'SorP'!$A$"&amp;MATCH($S1573&amp;$J1573,SorP!C:C,0))))</f>
      </c>
      <c r="U1573" s="792"/>
      <c r="V1573" s="817" t="e">
        <f>IF(C1573="",NA(),IF(OR(C1573="Smelter not listed",C1573="Smelter not yet identified"),MATCH($B1573&amp;$D1573,'Smelter Look-up'!$J:$J,0),MATCH($B1573&amp;$C1573,'Smelter Look-up'!$J:$J,0)))</f>
        <v>#N/A</v>
      </c>
      <c r="X1573" s="818">
        <f t="shared" si="222"/>
        <v>0</v>
      </c>
      <c r="AB1573" s="819" t="str">
        <f t="shared" si="223"/>
      </c>
    </row>
    <row r="1574" ht="20"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1"/>
      </c>
      <c r="T1574" s="772" t="str">
        <f>IF(B1574="","",IF(ISERROR(MATCH($J1574,SorP!$B$1:$B$6226,0)),"",INDIRECT("'SorP'!$A$"&amp;MATCH($S1574&amp;$J1574,SorP!C:C,0))))</f>
      </c>
      <c r="U1574" s="792"/>
      <c r="V1574" s="817" t="e">
        <f>IF(C1574="",NA(),IF(OR(C1574="Smelter not listed",C1574="Smelter not yet identified"),MATCH($B1574&amp;$D1574,'Smelter Look-up'!$J:$J,0),MATCH($B1574&amp;$C1574,'Smelter Look-up'!$J:$J,0)))</f>
        <v>#N/A</v>
      </c>
      <c r="X1574" s="818">
        <f t="shared" si="222"/>
        <v>0</v>
      </c>
      <c r="AB1574" s="819" t="str">
        <f t="shared" si="223"/>
      </c>
    </row>
    <row r="1575" ht="20"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1"/>
      </c>
      <c r="T1575" s="772" t="str">
        <f>IF(B1575="","",IF(ISERROR(MATCH($J1575,SorP!$B$1:$B$6226,0)),"",INDIRECT("'SorP'!$A$"&amp;MATCH($S1575&amp;$J1575,SorP!C:C,0))))</f>
      </c>
      <c r="U1575" s="792"/>
      <c r="V1575" s="817" t="e">
        <f>IF(C1575="",NA(),IF(OR(C1575="Smelter not listed",C1575="Smelter not yet identified"),MATCH($B1575&amp;$D1575,'Smelter Look-up'!$J:$J,0),MATCH($B1575&amp;$C1575,'Smelter Look-up'!$J:$J,0)))</f>
        <v>#N/A</v>
      </c>
      <c r="X1575" s="818">
        <f t="shared" si="222"/>
        <v>0</v>
      </c>
      <c r="AB1575" s="819" t="str">
        <f t="shared" si="223"/>
      </c>
    </row>
    <row r="1576" ht="20"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1"/>
      </c>
      <c r="T1576" s="772" t="str">
        <f>IF(B1576="","",IF(ISERROR(MATCH($J1576,SorP!$B$1:$B$6226,0)),"",INDIRECT("'SorP'!$A$"&amp;MATCH($S1576&amp;$J1576,SorP!C:C,0))))</f>
      </c>
      <c r="U1576" s="792"/>
      <c r="V1576" s="817" t="e">
        <f>IF(C1576="",NA(),IF(OR(C1576="Smelter not listed",C1576="Smelter not yet identified"),MATCH($B1576&amp;$D1576,'Smelter Look-up'!$J:$J,0),MATCH($B1576&amp;$C1576,'Smelter Look-up'!$J:$J,0)))</f>
        <v>#N/A</v>
      </c>
      <c r="X1576" s="818">
        <f t="shared" si="222"/>
        <v>0</v>
      </c>
      <c r="AB1576" s="819" t="str">
        <f t="shared" si="223"/>
      </c>
    </row>
    <row r="1577" ht="20"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1"/>
      </c>
      <c r="T1577" s="772" t="str">
        <f>IF(B1577="","",IF(ISERROR(MATCH($J1577,SorP!$B$1:$B$6226,0)),"",INDIRECT("'SorP'!$A$"&amp;MATCH($S1577&amp;$J1577,SorP!C:C,0))))</f>
      </c>
      <c r="U1577" s="792"/>
      <c r="V1577" s="817" t="e">
        <f>IF(C1577="",NA(),IF(OR(C1577="Smelter not listed",C1577="Smelter not yet identified"),MATCH($B1577&amp;$D1577,'Smelter Look-up'!$J:$J,0),MATCH($B1577&amp;$C1577,'Smelter Look-up'!$J:$J,0)))</f>
        <v>#N/A</v>
      </c>
      <c r="X1577" s="818">
        <f t="shared" si="222"/>
        <v>0</v>
      </c>
      <c r="AB1577" s="819" t="str">
        <f t="shared" si="223"/>
      </c>
    </row>
    <row r="1578" ht="20"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1"/>
      </c>
      <c r="T1578" s="772" t="str">
        <f>IF(B1578="","",IF(ISERROR(MATCH($J1578,SorP!$B$1:$B$6226,0)),"",INDIRECT("'SorP'!$A$"&amp;MATCH($S1578&amp;$J1578,SorP!C:C,0))))</f>
      </c>
      <c r="U1578" s="792"/>
      <c r="V1578" s="817" t="e">
        <f>IF(C1578="",NA(),IF(OR(C1578="Smelter not listed",C1578="Smelter not yet identified"),MATCH($B1578&amp;$D1578,'Smelter Look-up'!$J:$J,0),MATCH($B1578&amp;$C1578,'Smelter Look-up'!$J:$J,0)))</f>
        <v>#N/A</v>
      </c>
      <c r="X1578" s="818">
        <f t="shared" si="222"/>
        <v>0</v>
      </c>
      <c r="AB1578" s="819" t="str">
        <f t="shared" si="223"/>
      </c>
    </row>
    <row r="1579" ht="20"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1"/>
      </c>
      <c r="T1579" s="772" t="str">
        <f>IF(B1579="","",IF(ISERROR(MATCH($J1579,SorP!$B$1:$B$6226,0)),"",INDIRECT("'SorP'!$A$"&amp;MATCH($S1579&amp;$J1579,SorP!C:C,0))))</f>
      </c>
      <c r="U1579" s="792"/>
      <c r="V1579" s="817" t="e">
        <f>IF(C1579="",NA(),IF(OR(C1579="Smelter not listed",C1579="Smelter not yet identified"),MATCH($B1579&amp;$D1579,'Smelter Look-up'!$J:$J,0),MATCH($B1579&amp;$C1579,'Smelter Look-up'!$J:$J,0)))</f>
        <v>#N/A</v>
      </c>
      <c r="X1579" s="818">
        <f t="shared" si="222"/>
        <v>0</v>
      </c>
      <c r="AB1579" s="819" t="str">
        <f t="shared" si="223"/>
      </c>
    </row>
    <row r="1580" ht="20"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1"/>
      </c>
      <c r="T1580" s="772" t="str">
        <f>IF(B1580="","",IF(ISERROR(MATCH($J1580,SorP!$B$1:$B$6226,0)),"",INDIRECT("'SorP'!$A$"&amp;MATCH($S1580&amp;$J1580,SorP!C:C,0))))</f>
      </c>
      <c r="U1580" s="792"/>
      <c r="V1580" s="817" t="e">
        <f>IF(C1580="",NA(),IF(OR(C1580="Smelter not listed",C1580="Smelter not yet identified"),MATCH($B1580&amp;$D1580,'Smelter Look-up'!$J:$J,0),MATCH($B1580&amp;$C1580,'Smelter Look-up'!$J:$J,0)))</f>
        <v>#N/A</v>
      </c>
      <c r="X1580" s="818">
        <f t="shared" si="222"/>
        <v>0</v>
      </c>
      <c r="AB1580" s="819" t="str">
        <f t="shared" si="223"/>
      </c>
    </row>
    <row r="1581" ht="20"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1"/>
      </c>
      <c r="T1581" s="772" t="str">
        <f>IF(B1581="","",IF(ISERROR(MATCH($J1581,SorP!$B$1:$B$6226,0)),"",INDIRECT("'SorP'!$A$"&amp;MATCH($S1581&amp;$J1581,SorP!C:C,0))))</f>
      </c>
      <c r="U1581" s="792"/>
      <c r="V1581" s="817" t="e">
        <f>IF(C1581="",NA(),IF(OR(C1581="Smelter not listed",C1581="Smelter not yet identified"),MATCH($B1581&amp;$D1581,'Smelter Look-up'!$J:$J,0),MATCH($B1581&amp;$C1581,'Smelter Look-up'!$J:$J,0)))</f>
        <v>#N/A</v>
      </c>
      <c r="X1581" s="818">
        <f t="shared" si="222"/>
        <v>0</v>
      </c>
      <c r="AB1581" s="819" t="str">
        <f t="shared" si="223"/>
      </c>
    </row>
    <row r="1582" ht="20"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1"/>
      </c>
      <c r="T1582" s="772" t="str">
        <f>IF(B1582="","",IF(ISERROR(MATCH($J1582,SorP!$B$1:$B$6226,0)),"",INDIRECT("'SorP'!$A$"&amp;MATCH($S1582&amp;$J1582,SorP!C:C,0))))</f>
      </c>
      <c r="U1582" s="792"/>
      <c r="V1582" s="817" t="e">
        <f>IF(C1582="",NA(),IF(OR(C1582="Smelter not listed",C1582="Smelter not yet identified"),MATCH($B1582&amp;$D1582,'Smelter Look-up'!$J:$J,0),MATCH($B1582&amp;$C1582,'Smelter Look-up'!$J:$J,0)))</f>
        <v>#N/A</v>
      </c>
      <c r="X1582" s="818">
        <f t="shared" si="222"/>
        <v>0</v>
      </c>
      <c r="AB1582" s="819" t="str">
        <f t="shared" si="223"/>
      </c>
    </row>
    <row r="1583" ht="20"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1"/>
      </c>
      <c r="T1583" s="772" t="str">
        <f>IF(B1583="","",IF(ISERROR(MATCH($J1583,SorP!$B$1:$B$6226,0)),"",INDIRECT("'SorP'!$A$"&amp;MATCH($S1583&amp;$J1583,SorP!C:C,0))))</f>
      </c>
      <c r="U1583" s="792"/>
      <c r="V1583" s="817" t="e">
        <f>IF(C1583="",NA(),IF(OR(C1583="Smelter not listed",C1583="Smelter not yet identified"),MATCH($B1583&amp;$D1583,'Smelter Look-up'!$J:$J,0),MATCH($B1583&amp;$C1583,'Smelter Look-up'!$J:$J,0)))</f>
        <v>#N/A</v>
      </c>
      <c r="X1583" s="818">
        <f t="shared" si="222"/>
        <v>0</v>
      </c>
      <c r="AB1583" s="819" t="str">
        <f t="shared" si="223"/>
      </c>
    </row>
    <row r="1584" ht="20"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1"/>
      </c>
      <c r="T1584" s="772" t="str">
        <f>IF(B1584="","",IF(ISERROR(MATCH($J1584,SorP!$B$1:$B$6226,0)),"",INDIRECT("'SorP'!$A$"&amp;MATCH($S1584&amp;$J1584,SorP!C:C,0))))</f>
      </c>
      <c r="U1584" s="792"/>
      <c r="V1584" s="817" t="e">
        <f>IF(C1584="",NA(),IF(OR(C1584="Smelter not listed",C1584="Smelter not yet identified"),MATCH($B1584&amp;$D1584,'Smelter Look-up'!$J:$J,0),MATCH($B1584&amp;$C1584,'Smelter Look-up'!$J:$J,0)))</f>
        <v>#N/A</v>
      </c>
      <c r="X1584" s="818">
        <f t="shared" si="222"/>
        <v>0</v>
      </c>
      <c r="AB1584" s="819" t="str">
        <f t="shared" si="223"/>
      </c>
    </row>
    <row r="1585" ht="20"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1"/>
      </c>
      <c r="T1585" s="772" t="str">
        <f>IF(B1585="","",IF(ISERROR(MATCH($J1585,SorP!$B$1:$B$6226,0)),"",INDIRECT("'SorP'!$A$"&amp;MATCH($S1585&amp;$J1585,SorP!C:C,0))))</f>
      </c>
      <c r="U1585" s="792"/>
      <c r="V1585" s="817" t="e">
        <f>IF(C1585="",NA(),IF(OR(C1585="Smelter not listed",C1585="Smelter not yet identified"),MATCH($B1585&amp;$D1585,'Smelter Look-up'!$J:$J,0),MATCH($B1585&amp;$C1585,'Smelter Look-up'!$J:$J,0)))</f>
        <v>#N/A</v>
      </c>
      <c r="X1585" s="818">
        <f t="shared" si="222"/>
        <v>0</v>
      </c>
      <c r="AB1585" s="819" t="str">
        <f t="shared" si="223"/>
      </c>
    </row>
    <row r="1586" ht="20"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1"/>
      </c>
      <c r="T1586" s="772" t="str">
        <f>IF(B1586="","",IF(ISERROR(MATCH($J1586,SorP!$B$1:$B$6226,0)),"",INDIRECT("'SorP'!$A$"&amp;MATCH($S1586&amp;$J1586,SorP!C:C,0))))</f>
      </c>
      <c r="U1586" s="792"/>
      <c r="V1586" s="817" t="e">
        <f>IF(C1586="",NA(),IF(OR(C1586="Smelter not listed",C1586="Smelter not yet identified"),MATCH($B1586&amp;$D1586,'Smelter Look-up'!$J:$J,0),MATCH($B1586&amp;$C1586,'Smelter Look-up'!$J:$J,0)))</f>
        <v>#N/A</v>
      </c>
      <c r="X1586" s="818">
        <f t="shared" si="222"/>
        <v>0</v>
      </c>
      <c r="AB1586" s="819" t="str">
        <f t="shared" si="223"/>
      </c>
    </row>
    <row r="1587" ht="20"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1"/>
      </c>
      <c r="T1587" s="772" t="str">
        <f>IF(B1587="","",IF(ISERROR(MATCH($J1587,SorP!$B$1:$B$6226,0)),"",INDIRECT("'SorP'!$A$"&amp;MATCH($S1587&amp;$J1587,SorP!C:C,0))))</f>
      </c>
      <c r="U1587" s="792"/>
      <c r="V1587" s="817" t="e">
        <f>IF(C1587="",NA(),IF(OR(C1587="Smelter not listed",C1587="Smelter not yet identified"),MATCH($B1587&amp;$D1587,'Smelter Look-up'!$J:$J,0),MATCH($B1587&amp;$C1587,'Smelter Look-up'!$J:$J,0)))</f>
        <v>#N/A</v>
      </c>
      <c r="X1587" s="818">
        <f t="shared" si="222"/>
        <v>0</v>
      </c>
      <c r="AB1587" s="819" t="str">
        <f t="shared" si="223"/>
      </c>
    </row>
    <row r="1588" ht="20"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1"/>
      </c>
      <c r="T1588" s="772" t="str">
        <f>IF(B1588="","",IF(ISERROR(MATCH($J1588,SorP!$B$1:$B$6226,0)),"",INDIRECT("'SorP'!$A$"&amp;MATCH($S1588&amp;$J1588,SorP!C:C,0))))</f>
      </c>
      <c r="U1588" s="792"/>
      <c r="V1588" s="817" t="e">
        <f>IF(C1588="",NA(),IF(OR(C1588="Smelter not listed",C1588="Smelter not yet identified"),MATCH($B1588&amp;$D1588,'Smelter Look-up'!$J:$J,0),MATCH($B1588&amp;$C1588,'Smelter Look-up'!$J:$J,0)))</f>
        <v>#N/A</v>
      </c>
      <c r="X1588" s="818">
        <f t="shared" si="222"/>
        <v>0</v>
      </c>
      <c r="AB1588" s="819" t="str">
        <f t="shared" si="223"/>
      </c>
    </row>
    <row r="1589" ht="20"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1"/>
      </c>
      <c r="T1589" s="772" t="str">
        <f>IF(B1589="","",IF(ISERROR(MATCH($J1589,SorP!$B$1:$B$6226,0)),"",INDIRECT("'SorP'!$A$"&amp;MATCH($S1589&amp;$J1589,SorP!C:C,0))))</f>
      </c>
      <c r="U1589" s="792"/>
      <c r="V1589" s="817" t="e">
        <f>IF(C1589="",NA(),IF(OR(C1589="Smelter not listed",C1589="Smelter not yet identified"),MATCH($B1589&amp;$D1589,'Smelter Look-up'!$J:$J,0),MATCH($B1589&amp;$C1589,'Smelter Look-up'!$J:$J,0)))</f>
        <v>#N/A</v>
      </c>
      <c r="X1589" s="818">
        <f t="shared" si="222"/>
        <v>0</v>
      </c>
      <c r="AB1589" s="819" t="str">
        <f t="shared" si="223"/>
      </c>
    </row>
    <row r="1590" ht="20"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1"/>
      </c>
      <c r="T1590" s="772" t="str">
        <f>IF(B1590="","",IF(ISERROR(MATCH($J1590,SorP!$B$1:$B$6226,0)),"",INDIRECT("'SorP'!$A$"&amp;MATCH($S1590&amp;$J1590,SorP!C:C,0))))</f>
      </c>
      <c r="U1590" s="792"/>
      <c r="V1590" s="817" t="e">
        <f>IF(C1590="",NA(),IF(OR(C1590="Smelter not listed",C1590="Smelter not yet identified"),MATCH($B1590&amp;$D1590,'Smelter Look-up'!$J:$J,0),MATCH($B1590&amp;$C1590,'Smelter Look-up'!$J:$J,0)))</f>
        <v>#N/A</v>
      </c>
      <c r="X1590" s="818">
        <f t="shared" si="222"/>
        <v>0</v>
      </c>
      <c r="AB1590" s="819" t="str">
        <f t="shared" si="223"/>
      </c>
    </row>
    <row r="1591" ht="20"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1"/>
      </c>
      <c r="T1591" s="772" t="str">
        <f>IF(B1591="","",IF(ISERROR(MATCH($J1591,SorP!$B$1:$B$6226,0)),"",INDIRECT("'SorP'!$A$"&amp;MATCH($S1591&amp;$J1591,SorP!C:C,0))))</f>
      </c>
      <c r="U1591" s="792"/>
      <c r="V1591" s="817" t="e">
        <f>IF(C1591="",NA(),IF(OR(C1591="Smelter not listed",C1591="Smelter not yet identified"),MATCH($B1591&amp;$D1591,'Smelter Look-up'!$J:$J,0),MATCH($B1591&amp;$C1591,'Smelter Look-up'!$J:$J,0)))</f>
        <v>#N/A</v>
      </c>
      <c r="X1591" s="818">
        <f t="shared" si="222"/>
        <v>0</v>
      </c>
      <c r="AB1591" s="819" t="str">
        <f t="shared" si="223"/>
      </c>
    </row>
    <row r="1592" ht="20"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1"/>
      </c>
      <c r="T1592" s="772" t="str">
        <f>IF(B1592="","",IF(ISERROR(MATCH($J1592,SorP!$B$1:$B$6226,0)),"",INDIRECT("'SorP'!$A$"&amp;MATCH($S1592&amp;$J1592,SorP!C:C,0))))</f>
      </c>
      <c r="U1592" s="792"/>
      <c r="V1592" s="817" t="e">
        <f>IF(C1592="",NA(),IF(OR(C1592="Smelter not listed",C1592="Smelter not yet identified"),MATCH($B1592&amp;$D1592,'Smelter Look-up'!$J:$J,0),MATCH($B1592&amp;$C1592,'Smelter Look-up'!$J:$J,0)))</f>
        <v>#N/A</v>
      </c>
      <c r="X1592" s="818">
        <f t="shared" si="222"/>
        <v>0</v>
      </c>
      <c r="AB1592" s="819" t="str">
        <f t="shared" si="223"/>
      </c>
    </row>
    <row r="1593" ht="20"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1"/>
      </c>
      <c r="T1593" s="772" t="str">
        <f>IF(B1593="","",IF(ISERROR(MATCH($J1593,SorP!$B$1:$B$6226,0)),"",INDIRECT("'SorP'!$A$"&amp;MATCH($S1593&amp;$J1593,SorP!C:C,0))))</f>
      </c>
      <c r="U1593" s="792"/>
      <c r="V1593" s="817" t="e">
        <f>IF(C1593="",NA(),IF(OR(C1593="Smelter not listed",C1593="Smelter not yet identified"),MATCH($B1593&amp;$D1593,'Smelter Look-up'!$J:$J,0),MATCH($B1593&amp;$C1593,'Smelter Look-up'!$J:$J,0)))</f>
        <v>#N/A</v>
      </c>
      <c r="X1593" s="818">
        <f t="shared" si="222"/>
        <v>0</v>
      </c>
      <c r="AB1593" s="819" t="str">
        <f t="shared" si="223"/>
      </c>
    </row>
    <row r="1594" ht="20"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1"/>
      </c>
      <c r="T1594" s="772" t="str">
        <f>IF(B1594="","",IF(ISERROR(MATCH($J1594,SorP!$B$1:$B$6226,0)),"",INDIRECT("'SorP'!$A$"&amp;MATCH($S1594&amp;$J1594,SorP!C:C,0))))</f>
      </c>
      <c r="U1594" s="792"/>
      <c r="V1594" s="817" t="e">
        <f>IF(C1594="",NA(),IF(OR(C1594="Smelter not listed",C1594="Smelter not yet identified"),MATCH($B1594&amp;$D1594,'Smelter Look-up'!$J:$J,0),MATCH($B1594&amp;$C1594,'Smelter Look-up'!$J:$J,0)))</f>
        <v>#N/A</v>
      </c>
      <c r="X1594" s="818">
        <f t="shared" si="222"/>
        <v>0</v>
      </c>
      <c r="AB1594" s="819" t="str">
        <f t="shared" si="223"/>
      </c>
    </row>
    <row r="1595" ht="20"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IF(B1595="","",IF(ISERROR(MATCH($J1595,SorP!$B$1:$B$6226,0)),"",INDIRECT("'SorP'!$A$"&amp;MATCH($S1595&amp;$J1595,SorP!C:C,0))))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7">IF(B1596="","",IF(ISERROR(MATCH($E1596,CL,0)),"Unknown",INDIRECT("'C'!$A$"&amp;MATCH($E1596,CL,0)+1)))</f>
      </c>
      <c r="T1596" s="772" t="str">
        <f>IF(B1596="","",IF(ISERROR(MATCH($J1596,SorP!$B$1:$B$6226,0)),"",INDIRECT("'SorP'!$A$"&amp;MATCH($S1596&amp;$J1596,SorP!C:C,0))))</f>
      </c>
      <c r="U1596" s="792"/>
      <c r="V1596" s="817" t="e">
        <f>IF(C1596="",NA(),IF(OR(C1596="Smelter not listed",C1596="Smelter not yet identified"),MATCH($B1596&amp;$D1596,'Smelter Look-up'!$J:$J,0),MATCH($B1596&amp;$C1596,'Smelter Look-up'!$J:$J,0)))</f>
        <v>#N/A</v>
      </c>
      <c r="X1596" s="818">
        <f ref="X1596:X1627" t="shared" si="228">IF(AND(C1596="Smelter not listed",OR(LEN(D1596)=0,LEN(E1596)=0)),1,0)</f>
        <v>0</v>
      </c>
      <c r="AB1596" s="819" t="str">
        <f ref="AB1596:AB1627" t="shared" si="229">B1596&amp;C1596</f>
      </c>
    </row>
    <row r="1597" ht="20"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7"/>
      </c>
      <c r="T1597" s="772" t="str">
        <f>IF(B1597="","",IF(ISERROR(MATCH($J1597,SorP!$B$1:$B$6226,0)),"",INDIRECT("'SorP'!$A$"&amp;MATCH($S1597&amp;$J1597,SorP!C:C,0))))</f>
      </c>
      <c r="U1597" s="792"/>
      <c r="V1597" s="817" t="e">
        <f>IF(C1597="",NA(),IF(OR(C1597="Smelter not listed",C1597="Smelter not yet identified"),MATCH($B1597&amp;$D1597,'Smelter Look-up'!$J:$J,0),MATCH($B1597&amp;$C1597,'Smelter Look-up'!$J:$J,0)))</f>
        <v>#N/A</v>
      </c>
      <c r="X1597" s="818">
        <f t="shared" si="228"/>
        <v>0</v>
      </c>
      <c r="AB1597" s="819" t="str">
        <f t="shared" si="229"/>
      </c>
    </row>
    <row r="1598" ht="20"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7"/>
      </c>
      <c r="T1598" s="772" t="str">
        <f>IF(B1598="","",IF(ISERROR(MATCH($J1598,SorP!$B$1:$B$6226,0)),"",INDIRECT("'SorP'!$A$"&amp;MATCH($S1598&amp;$J1598,SorP!C:C,0))))</f>
      </c>
      <c r="U1598" s="792"/>
      <c r="V1598" s="817" t="e">
        <f>IF(C1598="",NA(),IF(OR(C1598="Smelter not listed",C1598="Smelter not yet identified"),MATCH($B1598&amp;$D1598,'Smelter Look-up'!$J:$J,0),MATCH($B1598&amp;$C1598,'Smelter Look-up'!$J:$J,0)))</f>
        <v>#N/A</v>
      </c>
      <c r="X1598" s="818">
        <f t="shared" si="228"/>
        <v>0</v>
      </c>
      <c r="AB1598" s="819" t="str">
        <f t="shared" si="229"/>
      </c>
    </row>
    <row r="1599" ht="20"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7"/>
      </c>
      <c r="T1599" s="772" t="str">
        <f>IF(B1599="","",IF(ISERROR(MATCH($J1599,SorP!$B$1:$B$6226,0)),"",INDIRECT("'SorP'!$A$"&amp;MATCH($S1599&amp;$J1599,SorP!C:C,0))))</f>
      </c>
      <c r="U1599" s="792"/>
      <c r="V1599" s="817" t="e">
        <f>IF(C1599="",NA(),IF(OR(C1599="Smelter not listed",C1599="Smelter not yet identified"),MATCH($B1599&amp;$D1599,'Smelter Look-up'!$J:$J,0),MATCH($B1599&amp;$C1599,'Smelter Look-up'!$J:$J,0)))</f>
        <v>#N/A</v>
      </c>
      <c r="X1599" s="818">
        <f t="shared" si="228"/>
        <v>0</v>
      </c>
      <c r="AB1599" s="819" t="str">
        <f t="shared" si="229"/>
      </c>
    </row>
    <row r="1600" ht="20"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7"/>
      </c>
      <c r="T1600" s="772" t="str">
        <f>IF(B1600="","",IF(ISERROR(MATCH($J1600,SorP!$B$1:$B$6226,0)),"",INDIRECT("'SorP'!$A$"&amp;MATCH($S1600&amp;$J1600,SorP!C:C,0))))</f>
      </c>
      <c r="U1600" s="792"/>
      <c r="V1600" s="817" t="e">
        <f>IF(C1600="",NA(),IF(OR(C1600="Smelter not listed",C1600="Smelter not yet identified"),MATCH($B1600&amp;$D1600,'Smelter Look-up'!$J:$J,0),MATCH($B1600&amp;$C1600,'Smelter Look-up'!$J:$J,0)))</f>
        <v>#N/A</v>
      </c>
      <c r="X1600" s="818">
        <f t="shared" si="228"/>
        <v>0</v>
      </c>
      <c r="AB1600" s="819" t="str">
        <f t="shared" si="229"/>
      </c>
    </row>
    <row r="1601" ht="20"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7"/>
      </c>
      <c r="T1601" s="772" t="str">
        <f>IF(B1601="","",IF(ISERROR(MATCH($J1601,SorP!$B$1:$B$6226,0)),"",INDIRECT("'SorP'!$A$"&amp;MATCH($S1601&amp;$J1601,SorP!C:C,0))))</f>
      </c>
      <c r="U1601" s="792"/>
      <c r="V1601" s="817" t="e">
        <f>IF(C1601="",NA(),IF(OR(C1601="Smelter not listed",C1601="Smelter not yet identified"),MATCH($B1601&amp;$D1601,'Smelter Look-up'!$J:$J,0),MATCH($B1601&amp;$C1601,'Smelter Look-up'!$J:$J,0)))</f>
        <v>#N/A</v>
      </c>
      <c r="X1601" s="818">
        <f t="shared" si="228"/>
        <v>0</v>
      </c>
      <c r="AB1601" s="819" t="str">
        <f t="shared" si="229"/>
      </c>
    </row>
    <row r="1602" ht="20"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7"/>
      </c>
      <c r="T1602" s="772" t="str">
        <f>IF(B1602="","",IF(ISERROR(MATCH($J1602,SorP!$B$1:$B$6226,0)),"",INDIRECT("'SorP'!$A$"&amp;MATCH($S1602&amp;$J1602,SorP!C:C,0))))</f>
      </c>
      <c r="U1602" s="792"/>
      <c r="V1602" s="817" t="e">
        <f>IF(C1602="",NA(),IF(OR(C1602="Smelter not listed",C1602="Smelter not yet identified"),MATCH($B1602&amp;$D1602,'Smelter Look-up'!$J:$J,0),MATCH($B1602&amp;$C1602,'Smelter Look-up'!$J:$J,0)))</f>
        <v>#N/A</v>
      </c>
      <c r="X1602" s="818">
        <f t="shared" si="228"/>
        <v>0</v>
      </c>
      <c r="AB1602" s="819" t="str">
        <f t="shared" si="229"/>
      </c>
    </row>
    <row r="1603" ht="20"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7"/>
      </c>
      <c r="T1603" s="772" t="str">
        <f>IF(B1603="","",IF(ISERROR(MATCH($J1603,SorP!$B$1:$B$6226,0)),"",INDIRECT("'SorP'!$A$"&amp;MATCH($S1603&amp;$J1603,SorP!C:C,0))))</f>
      </c>
      <c r="U1603" s="792"/>
      <c r="V1603" s="817" t="e">
        <f>IF(C1603="",NA(),IF(OR(C1603="Smelter not listed",C1603="Smelter not yet identified"),MATCH($B1603&amp;$D1603,'Smelter Look-up'!$J:$J,0),MATCH($B1603&amp;$C1603,'Smelter Look-up'!$J:$J,0)))</f>
        <v>#N/A</v>
      </c>
      <c r="X1603" s="818">
        <f t="shared" si="228"/>
        <v>0</v>
      </c>
      <c r="AB1603" s="819" t="str">
        <f t="shared" si="229"/>
      </c>
    </row>
    <row r="1604" ht="20"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7"/>
      </c>
      <c r="T1604" s="772" t="str">
        <f>IF(B1604="","",IF(ISERROR(MATCH($J1604,SorP!$B$1:$B$6226,0)),"",INDIRECT("'SorP'!$A$"&amp;MATCH($S1604&amp;$J1604,SorP!C:C,0))))</f>
      </c>
      <c r="U1604" s="792"/>
      <c r="V1604" s="817" t="e">
        <f>IF(C1604="",NA(),IF(OR(C1604="Smelter not listed",C1604="Smelter not yet identified"),MATCH($B1604&amp;$D1604,'Smelter Look-up'!$J:$J,0),MATCH($B1604&amp;$C1604,'Smelter Look-up'!$J:$J,0)))</f>
        <v>#N/A</v>
      </c>
      <c r="X1604" s="818">
        <f t="shared" si="228"/>
        <v>0</v>
      </c>
      <c r="AB1604" s="819" t="str">
        <f t="shared" si="229"/>
      </c>
    </row>
    <row r="1605" ht="20"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7"/>
      </c>
      <c r="T1605" s="772" t="str">
        <f>IF(B1605="","",IF(ISERROR(MATCH($J1605,SorP!$B$1:$B$6226,0)),"",INDIRECT("'SorP'!$A$"&amp;MATCH($S1605&amp;$J1605,SorP!C:C,0))))</f>
      </c>
      <c r="U1605" s="792"/>
      <c r="V1605" s="817" t="e">
        <f>IF(C1605="",NA(),IF(OR(C1605="Smelter not listed",C1605="Smelter not yet identified"),MATCH($B1605&amp;$D1605,'Smelter Look-up'!$J:$J,0),MATCH($B1605&amp;$C1605,'Smelter Look-up'!$J:$J,0)))</f>
        <v>#N/A</v>
      </c>
      <c r="X1605" s="818">
        <f t="shared" si="228"/>
        <v>0</v>
      </c>
      <c r="AB1605" s="819" t="str">
        <f t="shared" si="229"/>
      </c>
    </row>
    <row r="1606" ht="20"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7"/>
      </c>
      <c r="T1606" s="772" t="str">
        <f>IF(B1606="","",IF(ISERROR(MATCH($J1606,SorP!$B$1:$B$6226,0)),"",INDIRECT("'SorP'!$A$"&amp;MATCH($S1606&amp;$J1606,SorP!C:C,0))))</f>
      </c>
      <c r="U1606" s="792"/>
      <c r="V1606" s="817" t="e">
        <f>IF(C1606="",NA(),IF(OR(C1606="Smelter not listed",C1606="Smelter not yet identified"),MATCH($B1606&amp;$D1606,'Smelter Look-up'!$J:$J,0),MATCH($B1606&amp;$C1606,'Smelter Look-up'!$J:$J,0)))</f>
        <v>#N/A</v>
      </c>
      <c r="X1606" s="818">
        <f t="shared" si="228"/>
        <v>0</v>
      </c>
      <c r="AB1606" s="819" t="str">
        <f t="shared" si="229"/>
      </c>
    </row>
    <row r="1607" ht="20"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7"/>
      </c>
      <c r="T1607" s="772" t="str">
        <f>IF(B1607="","",IF(ISERROR(MATCH($J1607,SorP!$B$1:$B$6226,0)),"",INDIRECT("'SorP'!$A$"&amp;MATCH($S1607&amp;$J1607,SorP!C:C,0))))</f>
      </c>
      <c r="U1607" s="792"/>
      <c r="V1607" s="817" t="e">
        <f>IF(C1607="",NA(),IF(OR(C1607="Smelter not listed",C1607="Smelter not yet identified"),MATCH($B1607&amp;$D1607,'Smelter Look-up'!$J:$J,0),MATCH($B1607&amp;$C1607,'Smelter Look-up'!$J:$J,0)))</f>
        <v>#N/A</v>
      </c>
      <c r="X1607" s="818">
        <f t="shared" si="228"/>
        <v>0</v>
      </c>
      <c r="AB1607" s="819" t="str">
        <f t="shared" si="229"/>
      </c>
    </row>
    <row r="1608" ht="20"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7"/>
      </c>
      <c r="T1608" s="772" t="str">
        <f>IF(B1608="","",IF(ISERROR(MATCH($J1608,SorP!$B$1:$B$6226,0)),"",INDIRECT("'SorP'!$A$"&amp;MATCH($S1608&amp;$J1608,SorP!C:C,0))))</f>
      </c>
      <c r="U1608" s="792"/>
      <c r="V1608" s="817" t="e">
        <f>IF(C1608="",NA(),IF(OR(C1608="Smelter not listed",C1608="Smelter not yet identified"),MATCH($B1608&amp;$D1608,'Smelter Look-up'!$J:$J,0),MATCH($B1608&amp;$C1608,'Smelter Look-up'!$J:$J,0)))</f>
        <v>#N/A</v>
      </c>
      <c r="X1608" s="818">
        <f t="shared" si="228"/>
        <v>0</v>
      </c>
      <c r="AB1608" s="819" t="str">
        <f t="shared" si="229"/>
      </c>
    </row>
    <row r="1609" ht="20"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7"/>
      </c>
      <c r="T1609" s="772" t="str">
        <f>IF(B1609="","",IF(ISERROR(MATCH($J1609,SorP!$B$1:$B$6226,0)),"",INDIRECT("'SorP'!$A$"&amp;MATCH($S1609&amp;$J1609,SorP!C:C,0))))</f>
      </c>
      <c r="U1609" s="792"/>
      <c r="V1609" s="817" t="e">
        <f>IF(C1609="",NA(),IF(OR(C1609="Smelter not listed",C1609="Smelter not yet identified"),MATCH($B1609&amp;$D1609,'Smelter Look-up'!$J:$J,0),MATCH($B1609&amp;$C1609,'Smelter Look-up'!$J:$J,0)))</f>
        <v>#N/A</v>
      </c>
      <c r="X1609" s="818">
        <f t="shared" si="228"/>
        <v>0</v>
      </c>
      <c r="AB1609" s="819" t="str">
        <f t="shared" si="229"/>
      </c>
    </row>
    <row r="1610" ht="20"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7"/>
      </c>
      <c r="T1610" s="772" t="str">
        <f>IF(B1610="","",IF(ISERROR(MATCH($J1610,SorP!$B$1:$B$6226,0)),"",INDIRECT("'SorP'!$A$"&amp;MATCH($S1610&amp;$J1610,SorP!C:C,0))))</f>
      </c>
      <c r="U1610" s="792"/>
      <c r="V1610" s="817" t="e">
        <f>IF(C1610="",NA(),IF(OR(C1610="Smelter not listed",C1610="Smelter not yet identified"),MATCH($B1610&amp;$D1610,'Smelter Look-up'!$J:$J,0),MATCH($B1610&amp;$C1610,'Smelter Look-up'!$J:$J,0)))</f>
        <v>#N/A</v>
      </c>
      <c r="X1610" s="818">
        <f t="shared" si="228"/>
        <v>0</v>
      </c>
      <c r="AB1610" s="819" t="str">
        <f t="shared" si="229"/>
      </c>
    </row>
    <row r="1611" ht="20"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7"/>
      </c>
      <c r="T1611" s="772" t="str">
        <f>IF(B1611="","",IF(ISERROR(MATCH($J1611,SorP!$B$1:$B$6226,0)),"",INDIRECT("'SorP'!$A$"&amp;MATCH($S1611&amp;$J1611,SorP!C:C,0))))</f>
      </c>
      <c r="U1611" s="792"/>
      <c r="V1611" s="817" t="e">
        <f>IF(C1611="",NA(),IF(OR(C1611="Smelter not listed",C1611="Smelter not yet identified"),MATCH($B1611&amp;$D1611,'Smelter Look-up'!$J:$J,0),MATCH($B1611&amp;$C1611,'Smelter Look-up'!$J:$J,0)))</f>
        <v>#N/A</v>
      </c>
      <c r="X1611" s="818">
        <f t="shared" si="228"/>
        <v>0</v>
      </c>
      <c r="AB1611" s="819" t="str">
        <f t="shared" si="229"/>
      </c>
    </row>
    <row r="1612" ht="20"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7"/>
      </c>
      <c r="T1612" s="772" t="str">
        <f>IF(B1612="","",IF(ISERROR(MATCH($J1612,SorP!$B$1:$B$6226,0)),"",INDIRECT("'SorP'!$A$"&amp;MATCH($S1612&amp;$J1612,SorP!C:C,0))))</f>
      </c>
      <c r="U1612" s="792"/>
      <c r="V1612" s="817" t="e">
        <f>IF(C1612="",NA(),IF(OR(C1612="Smelter not listed",C1612="Smelter not yet identified"),MATCH($B1612&amp;$D1612,'Smelter Look-up'!$J:$J,0),MATCH($B1612&amp;$C1612,'Smelter Look-up'!$J:$J,0)))</f>
        <v>#N/A</v>
      </c>
      <c r="X1612" s="818">
        <f t="shared" si="228"/>
        <v>0</v>
      </c>
      <c r="AB1612" s="819" t="str">
        <f t="shared" si="229"/>
      </c>
    </row>
    <row r="1613" ht="20"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7"/>
      </c>
      <c r="T1613" s="772" t="str">
        <f>IF(B1613="","",IF(ISERROR(MATCH($J1613,SorP!$B$1:$B$6226,0)),"",INDIRECT("'SorP'!$A$"&amp;MATCH($S1613&amp;$J1613,SorP!C:C,0))))</f>
      </c>
      <c r="U1613" s="792"/>
      <c r="V1613" s="817" t="e">
        <f>IF(C1613="",NA(),IF(OR(C1613="Smelter not listed",C1613="Smelter not yet identified"),MATCH($B1613&amp;$D1613,'Smelter Look-up'!$J:$J,0),MATCH($B1613&amp;$C1613,'Smelter Look-up'!$J:$J,0)))</f>
        <v>#N/A</v>
      </c>
      <c r="X1613" s="818">
        <f t="shared" si="228"/>
        <v>0</v>
      </c>
      <c r="AB1613" s="819" t="str">
        <f t="shared" si="229"/>
      </c>
    </row>
    <row r="1614" ht="20"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7"/>
      </c>
      <c r="T1614" s="772" t="str">
        <f>IF(B1614="","",IF(ISERROR(MATCH($J1614,SorP!$B$1:$B$6226,0)),"",INDIRECT("'SorP'!$A$"&amp;MATCH($S1614&amp;$J1614,SorP!C:C,0))))</f>
      </c>
      <c r="U1614" s="792"/>
      <c r="V1614" s="817" t="e">
        <f>IF(C1614="",NA(),IF(OR(C1614="Smelter not listed",C1614="Smelter not yet identified"),MATCH($B1614&amp;$D1614,'Smelter Look-up'!$J:$J,0),MATCH($B1614&amp;$C1614,'Smelter Look-up'!$J:$J,0)))</f>
        <v>#N/A</v>
      </c>
      <c r="X1614" s="818">
        <f t="shared" si="228"/>
        <v>0</v>
      </c>
      <c r="AB1614" s="819" t="str">
        <f t="shared" si="229"/>
      </c>
    </row>
    <row r="1615" ht="20"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7"/>
      </c>
      <c r="T1615" s="772" t="str">
        <f>IF(B1615="","",IF(ISERROR(MATCH($J1615,SorP!$B$1:$B$6226,0)),"",INDIRECT("'SorP'!$A$"&amp;MATCH($S1615&amp;$J1615,SorP!C:C,0))))</f>
      </c>
      <c r="U1615" s="792"/>
      <c r="V1615" s="817" t="e">
        <f>IF(C1615="",NA(),IF(OR(C1615="Smelter not listed",C1615="Smelter not yet identified"),MATCH($B1615&amp;$D1615,'Smelter Look-up'!$J:$J,0),MATCH($B1615&amp;$C1615,'Smelter Look-up'!$J:$J,0)))</f>
        <v>#N/A</v>
      </c>
      <c r="X1615" s="818">
        <f t="shared" si="228"/>
        <v>0</v>
      </c>
      <c r="AB1615" s="819" t="str">
        <f t="shared" si="229"/>
      </c>
    </row>
    <row r="1616" ht="20"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7"/>
      </c>
      <c r="T1616" s="772" t="str">
        <f>IF(B1616="","",IF(ISERROR(MATCH($J1616,SorP!$B$1:$B$6226,0)),"",INDIRECT("'SorP'!$A$"&amp;MATCH($S1616&amp;$J1616,SorP!C:C,0))))</f>
      </c>
      <c r="U1616" s="792"/>
      <c r="V1616" s="817" t="e">
        <f>IF(C1616="",NA(),IF(OR(C1616="Smelter not listed",C1616="Smelter not yet identified"),MATCH($B1616&amp;$D1616,'Smelter Look-up'!$J:$J,0),MATCH($B1616&amp;$C1616,'Smelter Look-up'!$J:$J,0)))</f>
        <v>#N/A</v>
      </c>
      <c r="X1616" s="818">
        <f t="shared" si="228"/>
        <v>0</v>
      </c>
      <c r="AB1616" s="819" t="str">
        <f t="shared" si="229"/>
      </c>
    </row>
    <row r="1617" ht="20"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7"/>
      </c>
      <c r="T1617" s="772" t="str">
        <f>IF(B1617="","",IF(ISERROR(MATCH($J1617,SorP!$B$1:$B$6226,0)),"",INDIRECT("'SorP'!$A$"&amp;MATCH($S1617&amp;$J1617,SorP!C:C,0))))</f>
      </c>
      <c r="U1617" s="792"/>
      <c r="V1617" s="817" t="e">
        <f>IF(C1617="",NA(),IF(OR(C1617="Smelter not listed",C1617="Smelter not yet identified"),MATCH($B1617&amp;$D1617,'Smelter Look-up'!$J:$J,0),MATCH($B1617&amp;$C1617,'Smelter Look-up'!$J:$J,0)))</f>
        <v>#N/A</v>
      </c>
      <c r="X1617" s="818">
        <f t="shared" si="228"/>
        <v>0</v>
      </c>
      <c r="AB1617" s="819" t="str">
        <f t="shared" si="229"/>
      </c>
    </row>
    <row r="1618" ht="20"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7"/>
      </c>
      <c r="T1618" s="772" t="str">
        <f>IF(B1618="","",IF(ISERROR(MATCH($J1618,SorP!$B$1:$B$6226,0)),"",INDIRECT("'SorP'!$A$"&amp;MATCH($S1618&amp;$J1618,SorP!C:C,0))))</f>
      </c>
      <c r="U1618" s="792"/>
      <c r="V1618" s="817" t="e">
        <f>IF(C1618="",NA(),IF(OR(C1618="Smelter not listed",C1618="Smelter not yet identified"),MATCH($B1618&amp;$D1618,'Smelter Look-up'!$J:$J,0),MATCH($B1618&amp;$C1618,'Smelter Look-up'!$J:$J,0)))</f>
        <v>#N/A</v>
      </c>
      <c r="X1618" s="818">
        <f t="shared" si="228"/>
        <v>0</v>
      </c>
      <c r="AB1618" s="819" t="str">
        <f t="shared" si="229"/>
      </c>
    </row>
    <row r="1619" ht="20"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7"/>
      </c>
      <c r="T1619" s="772" t="str">
        <f>IF(B1619="","",IF(ISERROR(MATCH($J1619,SorP!$B$1:$B$6226,0)),"",INDIRECT("'SorP'!$A$"&amp;MATCH($S1619&amp;$J1619,SorP!C:C,0))))</f>
      </c>
      <c r="U1619" s="792"/>
      <c r="V1619" s="817" t="e">
        <f>IF(C1619="",NA(),IF(OR(C1619="Smelter not listed",C1619="Smelter not yet identified"),MATCH($B1619&amp;$D1619,'Smelter Look-up'!$J:$J,0),MATCH($B1619&amp;$C1619,'Smelter Look-up'!$J:$J,0)))</f>
        <v>#N/A</v>
      </c>
      <c r="X1619" s="818">
        <f t="shared" si="228"/>
        <v>0</v>
      </c>
      <c r="AB1619" s="819" t="str">
        <f t="shared" si="229"/>
      </c>
    </row>
    <row r="1620" ht="20"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7"/>
      </c>
      <c r="T1620" s="772" t="str">
        <f>IF(B1620="","",IF(ISERROR(MATCH($J1620,SorP!$B$1:$B$6226,0)),"",INDIRECT("'SorP'!$A$"&amp;MATCH($S1620&amp;$J1620,SorP!C:C,0))))</f>
      </c>
      <c r="U1620" s="792"/>
      <c r="V1620" s="817" t="e">
        <f>IF(C1620="",NA(),IF(OR(C1620="Smelter not listed",C1620="Smelter not yet identified"),MATCH($B1620&amp;$D1620,'Smelter Look-up'!$J:$J,0),MATCH($B1620&amp;$C1620,'Smelter Look-up'!$J:$J,0)))</f>
        <v>#N/A</v>
      </c>
      <c r="X1620" s="818">
        <f t="shared" si="228"/>
        <v>0</v>
      </c>
      <c r="AB1620" s="819" t="str">
        <f t="shared" si="229"/>
      </c>
    </row>
    <row r="1621" ht="20"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7"/>
      </c>
      <c r="T1621" s="772" t="str">
        <f>IF(B1621="","",IF(ISERROR(MATCH($J1621,SorP!$B$1:$B$6226,0)),"",INDIRECT("'SorP'!$A$"&amp;MATCH($S1621&amp;$J1621,SorP!C:C,0))))</f>
      </c>
      <c r="U1621" s="792"/>
      <c r="V1621" s="817" t="e">
        <f>IF(C1621="",NA(),IF(OR(C1621="Smelter not listed",C1621="Smelter not yet identified"),MATCH($B1621&amp;$D1621,'Smelter Look-up'!$J:$J,0),MATCH($B1621&amp;$C1621,'Smelter Look-up'!$J:$J,0)))</f>
        <v>#N/A</v>
      </c>
      <c r="X1621" s="818">
        <f t="shared" si="228"/>
        <v>0</v>
      </c>
      <c r="AB1621" s="819" t="str">
        <f t="shared" si="229"/>
      </c>
    </row>
    <row r="1622" ht="20"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7"/>
      </c>
      <c r="T1622" s="772" t="str">
        <f>IF(B1622="","",IF(ISERROR(MATCH($J1622,SorP!$B$1:$B$6226,0)),"",INDIRECT("'SorP'!$A$"&amp;MATCH($S1622&amp;$J1622,SorP!C:C,0))))</f>
      </c>
      <c r="U1622" s="792"/>
      <c r="V1622" s="817" t="e">
        <f>IF(C1622="",NA(),IF(OR(C1622="Smelter not listed",C1622="Smelter not yet identified"),MATCH($B1622&amp;$D1622,'Smelter Look-up'!$J:$J,0),MATCH($B1622&amp;$C1622,'Smelter Look-up'!$J:$J,0)))</f>
        <v>#N/A</v>
      </c>
      <c r="X1622" s="818">
        <f t="shared" si="228"/>
        <v>0</v>
      </c>
      <c r="AB1622" s="819" t="str">
        <f t="shared" si="229"/>
      </c>
    </row>
    <row r="1623" ht="20"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7"/>
      </c>
      <c r="T1623" s="772" t="str">
        <f>IF(B1623="","",IF(ISERROR(MATCH($J1623,SorP!$B$1:$B$6226,0)),"",INDIRECT("'SorP'!$A$"&amp;MATCH($S1623&amp;$J1623,SorP!C:C,0))))</f>
      </c>
      <c r="U1623" s="792"/>
      <c r="V1623" s="817" t="e">
        <f>IF(C1623="",NA(),IF(OR(C1623="Smelter not listed",C1623="Smelter not yet identified"),MATCH($B1623&amp;$D1623,'Smelter Look-up'!$J:$J,0),MATCH($B1623&amp;$C1623,'Smelter Look-up'!$J:$J,0)))</f>
        <v>#N/A</v>
      </c>
      <c r="X1623" s="818">
        <f t="shared" si="228"/>
        <v>0</v>
      </c>
      <c r="AB1623" s="819" t="str">
        <f t="shared" si="229"/>
      </c>
    </row>
    <row r="1624" ht="20"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7"/>
      </c>
      <c r="T1624" s="772" t="str">
        <f>IF(B1624="","",IF(ISERROR(MATCH($J1624,SorP!$B$1:$B$6226,0)),"",INDIRECT("'SorP'!$A$"&amp;MATCH($S1624&amp;$J1624,SorP!C:C,0))))</f>
      </c>
      <c r="U1624" s="792"/>
      <c r="V1624" s="817" t="e">
        <f>IF(C1624="",NA(),IF(OR(C1624="Smelter not listed",C1624="Smelter not yet identified"),MATCH($B1624&amp;$D1624,'Smelter Look-up'!$J:$J,0),MATCH($B1624&amp;$C1624,'Smelter Look-up'!$J:$J,0)))</f>
        <v>#N/A</v>
      </c>
      <c r="X1624" s="818">
        <f t="shared" si="228"/>
        <v>0</v>
      </c>
      <c r="AB1624" s="819" t="str">
        <f t="shared" si="229"/>
      </c>
    </row>
    <row r="1625" ht="20"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7"/>
      </c>
      <c r="T1625" s="772" t="str">
        <f>IF(B1625="","",IF(ISERROR(MATCH($J1625,SorP!$B$1:$B$6226,0)),"",INDIRECT("'SorP'!$A$"&amp;MATCH($S1625&amp;$J1625,SorP!C:C,0))))</f>
      </c>
      <c r="U1625" s="792"/>
      <c r="V1625" s="817" t="e">
        <f>IF(C1625="",NA(),IF(OR(C1625="Smelter not listed",C1625="Smelter not yet identified"),MATCH($B1625&amp;$D1625,'Smelter Look-up'!$J:$J,0),MATCH($B1625&amp;$C1625,'Smelter Look-up'!$J:$J,0)))</f>
        <v>#N/A</v>
      </c>
      <c r="X1625" s="818">
        <f t="shared" si="228"/>
        <v>0</v>
      </c>
      <c r="AB1625" s="819" t="str">
        <f t="shared" si="229"/>
      </c>
    </row>
    <row r="1626" ht="20"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7"/>
      </c>
      <c r="T1626" s="772" t="str">
        <f>IF(B1626="","",IF(ISERROR(MATCH($J1626,SorP!$B$1:$B$6226,0)),"",INDIRECT("'SorP'!$A$"&amp;MATCH($S1626&amp;$J1626,SorP!C:C,0))))</f>
      </c>
      <c r="U1626" s="792"/>
      <c r="V1626" s="817" t="e">
        <f>IF(C1626="",NA(),IF(OR(C1626="Smelter not listed",C1626="Smelter not yet identified"),MATCH($B1626&amp;$D1626,'Smelter Look-up'!$J:$J,0),MATCH($B1626&amp;$C1626,'Smelter Look-up'!$J:$J,0)))</f>
        <v>#N/A</v>
      </c>
      <c r="X1626" s="818">
        <f t="shared" si="228"/>
        <v>0</v>
      </c>
      <c r="AB1626" s="819" t="str">
        <f t="shared" si="229"/>
      </c>
    </row>
    <row r="1627" ht="20"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7"/>
      </c>
      <c r="T1627" s="772" t="str">
        <f>IF(B1627="","",IF(ISERROR(MATCH($J1627,SorP!$B$1:$B$6226,0)),"",INDIRECT("'SorP'!$A$"&amp;MATCH($S1627&amp;$J1627,SorP!C:C,0))))</f>
      </c>
      <c r="U1627" s="792"/>
      <c r="V1627" s="817" t="e">
        <f>IF(C1627="",NA(),IF(OR(C1627="Smelter not listed",C1627="Smelter not yet identified"),MATCH($B1627&amp;$D1627,'Smelter Look-up'!$J:$J,0),MATCH($B1627&amp;$C1627,'Smelter Look-up'!$J:$J,0)))</f>
        <v>#N/A</v>
      </c>
      <c r="X1627" s="818">
        <f t="shared" si="228"/>
        <v>0</v>
      </c>
      <c r="AB1627" s="819" t="str">
        <f t="shared" si="229"/>
      </c>
    </row>
    <row r="1628" ht="20"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0">IF(B1628="","",IF(ISERROR(MATCH($E1628,CL,0)),"Unknown",INDIRECT("'C'!$A$"&amp;MATCH($E1628,CL,0)+1)))</f>
      </c>
      <c r="T1628" s="772" t="str">
        <f>IF(B1628="","",IF(ISERROR(MATCH($J1628,SorP!$B$1:$B$6226,0)),"",INDIRECT("'SorP'!$A$"&amp;MATCH($S1628&amp;$J1628,SorP!C:C,0))))</f>
      </c>
      <c r="U1628" s="792"/>
      <c r="V1628" s="817" t="e">
        <f>IF(C1628="",NA(),IF(OR(C1628="Smelter not listed",C1628="Smelter not yet identified"),MATCH($B1628&amp;$D1628,'Smelter Look-up'!$J:$J,0),MATCH($B1628&amp;$C1628,'Smelter Look-up'!$J:$J,0)))</f>
        <v>#N/A</v>
      </c>
      <c r="X1628" s="818">
        <f ref="X1628:X1658" t="shared" si="231">IF(AND(C1628="Smelter not listed",OR(LEN(D1628)=0,LEN(E1628)=0)),1,0)</f>
        <v>0</v>
      </c>
      <c r="AB1628" s="819" t="str">
        <f ref="AB1628:AB1658" t="shared" si="232">B1628&amp;C1628</f>
      </c>
    </row>
    <row r="1629" ht="20"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0"/>
      </c>
      <c r="T1629" s="772" t="str">
        <f>IF(B1629="","",IF(ISERROR(MATCH($J1629,SorP!$B$1:$B$6226,0)),"",INDIRECT("'SorP'!$A$"&amp;MATCH($S1629&amp;$J1629,SorP!C:C,0))))</f>
      </c>
      <c r="U1629" s="792"/>
      <c r="V1629" s="817" t="e">
        <f>IF(C1629="",NA(),IF(OR(C1629="Smelter not listed",C1629="Smelter not yet identified"),MATCH($B1629&amp;$D1629,'Smelter Look-up'!$J:$J,0),MATCH($B1629&amp;$C1629,'Smelter Look-up'!$J:$J,0)))</f>
        <v>#N/A</v>
      </c>
      <c r="X1629" s="818">
        <f t="shared" si="231"/>
        <v>0</v>
      </c>
      <c r="AB1629" s="819" t="str">
        <f t="shared" si="232"/>
      </c>
    </row>
    <row r="1630" ht="20"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0"/>
      </c>
      <c r="T1630" s="772" t="str">
        <f>IF(B1630="","",IF(ISERROR(MATCH($J1630,SorP!$B$1:$B$6226,0)),"",INDIRECT("'SorP'!$A$"&amp;MATCH($S1630&amp;$J1630,SorP!C:C,0))))</f>
      </c>
      <c r="U1630" s="792"/>
      <c r="V1630" s="817" t="e">
        <f>IF(C1630="",NA(),IF(OR(C1630="Smelter not listed",C1630="Smelter not yet identified"),MATCH($B1630&amp;$D1630,'Smelter Look-up'!$J:$J,0),MATCH($B1630&amp;$C1630,'Smelter Look-up'!$J:$J,0)))</f>
        <v>#N/A</v>
      </c>
      <c r="X1630" s="818">
        <f t="shared" si="231"/>
        <v>0</v>
      </c>
      <c r="AB1630" s="819" t="str">
        <f t="shared" si="232"/>
      </c>
    </row>
    <row r="1631" ht="20"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0"/>
      </c>
      <c r="T1631" s="772" t="str">
        <f>IF(B1631="","",IF(ISERROR(MATCH($J1631,SorP!$B$1:$B$6226,0)),"",INDIRECT("'SorP'!$A$"&amp;MATCH($S1631&amp;$J1631,SorP!C:C,0))))</f>
      </c>
      <c r="U1631" s="792"/>
      <c r="V1631" s="817" t="e">
        <f>IF(C1631="",NA(),IF(OR(C1631="Smelter not listed",C1631="Smelter not yet identified"),MATCH($B1631&amp;$D1631,'Smelter Look-up'!$J:$J,0),MATCH($B1631&amp;$C1631,'Smelter Look-up'!$J:$J,0)))</f>
        <v>#N/A</v>
      </c>
      <c r="X1631" s="818">
        <f t="shared" si="231"/>
        <v>0</v>
      </c>
      <c r="AB1631" s="819" t="str">
        <f t="shared" si="232"/>
      </c>
    </row>
    <row r="1632" ht="20"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0"/>
      </c>
      <c r="T1632" s="772" t="str">
        <f>IF(B1632="","",IF(ISERROR(MATCH($J1632,SorP!$B$1:$B$6226,0)),"",INDIRECT("'SorP'!$A$"&amp;MATCH($S1632&amp;$J1632,SorP!C:C,0))))</f>
      </c>
      <c r="U1632" s="792"/>
      <c r="V1632" s="817" t="e">
        <f>IF(C1632="",NA(),IF(OR(C1632="Smelter not listed",C1632="Smelter not yet identified"),MATCH($B1632&amp;$D1632,'Smelter Look-up'!$J:$J,0),MATCH($B1632&amp;$C1632,'Smelter Look-up'!$J:$J,0)))</f>
        <v>#N/A</v>
      </c>
      <c r="X1632" s="818">
        <f t="shared" si="231"/>
        <v>0</v>
      </c>
      <c r="AB1632" s="819" t="str">
        <f t="shared" si="232"/>
      </c>
    </row>
    <row r="1633" ht="20"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0"/>
      </c>
      <c r="T1633" s="772" t="str">
        <f>IF(B1633="","",IF(ISERROR(MATCH($J1633,SorP!$B$1:$B$6226,0)),"",INDIRECT("'SorP'!$A$"&amp;MATCH($S1633&amp;$J1633,SorP!C:C,0))))</f>
      </c>
      <c r="U1633" s="792"/>
      <c r="V1633" s="817" t="e">
        <f>IF(C1633="",NA(),IF(OR(C1633="Smelter not listed",C1633="Smelter not yet identified"),MATCH($B1633&amp;$D1633,'Smelter Look-up'!$J:$J,0),MATCH($B1633&amp;$C1633,'Smelter Look-up'!$J:$J,0)))</f>
        <v>#N/A</v>
      </c>
      <c r="X1633" s="818">
        <f t="shared" si="231"/>
        <v>0</v>
      </c>
      <c r="AB1633" s="819" t="str">
        <f t="shared" si="232"/>
      </c>
    </row>
    <row r="1634" ht="20"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0"/>
      </c>
      <c r="T1634" s="772" t="str">
        <f>IF(B1634="","",IF(ISERROR(MATCH($J1634,SorP!$B$1:$B$6226,0)),"",INDIRECT("'SorP'!$A$"&amp;MATCH($S1634&amp;$J1634,SorP!C:C,0))))</f>
      </c>
      <c r="U1634" s="792"/>
      <c r="V1634" s="817" t="e">
        <f>IF(C1634="",NA(),IF(OR(C1634="Smelter not listed",C1634="Smelter not yet identified"),MATCH($B1634&amp;$D1634,'Smelter Look-up'!$J:$J,0),MATCH($B1634&amp;$C1634,'Smelter Look-up'!$J:$J,0)))</f>
        <v>#N/A</v>
      </c>
      <c r="X1634" s="818">
        <f t="shared" si="231"/>
        <v>0</v>
      </c>
      <c r="AB1634" s="819" t="str">
        <f t="shared" si="232"/>
      </c>
    </row>
    <row r="1635" ht="20"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0"/>
      </c>
      <c r="T1635" s="772" t="str">
        <f>IF(B1635="","",IF(ISERROR(MATCH($J1635,SorP!$B$1:$B$6226,0)),"",INDIRECT("'SorP'!$A$"&amp;MATCH($S1635&amp;$J1635,SorP!C:C,0))))</f>
      </c>
      <c r="U1635" s="792"/>
      <c r="V1635" s="817" t="e">
        <f>IF(C1635="",NA(),IF(OR(C1635="Smelter not listed",C1635="Smelter not yet identified"),MATCH($B1635&amp;$D1635,'Smelter Look-up'!$J:$J,0),MATCH($B1635&amp;$C1635,'Smelter Look-up'!$J:$J,0)))</f>
        <v>#N/A</v>
      </c>
      <c r="X1635" s="818">
        <f t="shared" si="231"/>
        <v>0</v>
      </c>
      <c r="AB1635" s="819" t="str">
        <f t="shared" si="232"/>
      </c>
    </row>
    <row r="1636" ht="20"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0"/>
      </c>
      <c r="T1636" s="772" t="str">
        <f>IF(B1636="","",IF(ISERROR(MATCH($J1636,SorP!$B$1:$B$6226,0)),"",INDIRECT("'SorP'!$A$"&amp;MATCH($S1636&amp;$J1636,SorP!C:C,0))))</f>
      </c>
      <c r="U1636" s="792"/>
      <c r="V1636" s="817" t="e">
        <f>IF(C1636="",NA(),IF(OR(C1636="Smelter not listed",C1636="Smelter not yet identified"),MATCH($B1636&amp;$D1636,'Smelter Look-up'!$J:$J,0),MATCH($B1636&amp;$C1636,'Smelter Look-up'!$J:$J,0)))</f>
        <v>#N/A</v>
      </c>
      <c r="X1636" s="818">
        <f t="shared" si="231"/>
        <v>0</v>
      </c>
      <c r="AB1636" s="819" t="str">
        <f t="shared" si="232"/>
      </c>
    </row>
    <row r="1637" ht="20"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0"/>
      </c>
      <c r="T1637" s="772" t="str">
        <f>IF(B1637="","",IF(ISERROR(MATCH($J1637,SorP!$B$1:$B$6226,0)),"",INDIRECT("'SorP'!$A$"&amp;MATCH($S1637&amp;$J1637,SorP!C:C,0))))</f>
      </c>
      <c r="U1637" s="792"/>
      <c r="V1637" s="817" t="e">
        <f>IF(C1637="",NA(),IF(OR(C1637="Smelter not listed",C1637="Smelter not yet identified"),MATCH($B1637&amp;$D1637,'Smelter Look-up'!$J:$J,0),MATCH($B1637&amp;$C1637,'Smelter Look-up'!$J:$J,0)))</f>
        <v>#N/A</v>
      </c>
      <c r="X1637" s="818">
        <f t="shared" si="231"/>
        <v>0</v>
      </c>
      <c r="AB1637" s="819" t="str">
        <f t="shared" si="232"/>
      </c>
    </row>
    <row r="1638" ht="20"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0"/>
      </c>
      <c r="T1638" s="772" t="str">
        <f>IF(B1638="","",IF(ISERROR(MATCH($J1638,SorP!$B$1:$B$6226,0)),"",INDIRECT("'SorP'!$A$"&amp;MATCH($S1638&amp;$J1638,SorP!C:C,0))))</f>
      </c>
      <c r="U1638" s="792"/>
      <c r="V1638" s="817" t="e">
        <f>IF(C1638="",NA(),IF(OR(C1638="Smelter not listed",C1638="Smelter not yet identified"),MATCH($B1638&amp;$D1638,'Smelter Look-up'!$J:$J,0),MATCH($B1638&amp;$C1638,'Smelter Look-up'!$J:$J,0)))</f>
        <v>#N/A</v>
      </c>
      <c r="X1638" s="818">
        <f t="shared" si="231"/>
        <v>0</v>
      </c>
      <c r="AB1638" s="819" t="str">
        <f t="shared" si="232"/>
      </c>
    </row>
    <row r="1639" ht="20"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0"/>
      </c>
      <c r="T1639" s="772" t="str">
        <f>IF(B1639="","",IF(ISERROR(MATCH($J1639,SorP!$B$1:$B$6226,0)),"",INDIRECT("'SorP'!$A$"&amp;MATCH($S1639&amp;$J1639,SorP!C:C,0))))</f>
      </c>
      <c r="U1639" s="792"/>
      <c r="V1639" s="817" t="e">
        <f>IF(C1639="",NA(),IF(OR(C1639="Smelter not listed",C1639="Smelter not yet identified"),MATCH($B1639&amp;$D1639,'Smelter Look-up'!$J:$J,0),MATCH($B1639&amp;$C1639,'Smelter Look-up'!$J:$J,0)))</f>
        <v>#N/A</v>
      </c>
      <c r="X1639" s="818">
        <f t="shared" si="231"/>
        <v>0</v>
      </c>
      <c r="AB1639" s="819" t="str">
        <f t="shared" si="232"/>
      </c>
    </row>
    <row r="1640" ht="20"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0"/>
      </c>
      <c r="T1640" s="772" t="str">
        <f>IF(B1640="","",IF(ISERROR(MATCH($J1640,SorP!$B$1:$B$6226,0)),"",INDIRECT("'SorP'!$A$"&amp;MATCH($S1640&amp;$J1640,SorP!C:C,0))))</f>
      </c>
      <c r="U1640" s="792"/>
      <c r="V1640" s="817" t="e">
        <f>IF(C1640="",NA(),IF(OR(C1640="Smelter not listed",C1640="Smelter not yet identified"),MATCH($B1640&amp;$D1640,'Smelter Look-up'!$J:$J,0),MATCH($B1640&amp;$C1640,'Smelter Look-up'!$J:$J,0)))</f>
        <v>#N/A</v>
      </c>
      <c r="X1640" s="818">
        <f t="shared" si="231"/>
        <v>0</v>
      </c>
      <c r="AB1640" s="819" t="str">
        <f t="shared" si="232"/>
      </c>
    </row>
    <row r="1641" ht="20"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0"/>
      </c>
      <c r="T1641" s="772" t="str">
        <f>IF(B1641="","",IF(ISERROR(MATCH($J1641,SorP!$B$1:$B$6226,0)),"",INDIRECT("'SorP'!$A$"&amp;MATCH($S1641&amp;$J1641,SorP!C:C,0))))</f>
      </c>
      <c r="U1641" s="792"/>
      <c r="V1641" s="817" t="e">
        <f>IF(C1641="",NA(),IF(OR(C1641="Smelter not listed",C1641="Smelter not yet identified"),MATCH($B1641&amp;$D1641,'Smelter Look-up'!$J:$J,0),MATCH($B1641&amp;$C1641,'Smelter Look-up'!$J:$J,0)))</f>
        <v>#N/A</v>
      </c>
      <c r="X1641" s="818">
        <f t="shared" si="231"/>
        <v>0</v>
      </c>
      <c r="AB1641" s="819" t="str">
        <f t="shared" si="232"/>
      </c>
    </row>
    <row r="1642" ht="20"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0"/>
      </c>
      <c r="T1642" s="772" t="str">
        <f>IF(B1642="","",IF(ISERROR(MATCH($J1642,SorP!$B$1:$B$6226,0)),"",INDIRECT("'SorP'!$A$"&amp;MATCH($S1642&amp;$J1642,SorP!C:C,0))))</f>
      </c>
      <c r="U1642" s="792"/>
      <c r="V1642" s="817" t="e">
        <f>IF(C1642="",NA(),IF(OR(C1642="Smelter not listed",C1642="Smelter not yet identified"),MATCH($B1642&amp;$D1642,'Smelter Look-up'!$J:$J,0),MATCH($B1642&amp;$C1642,'Smelter Look-up'!$J:$J,0)))</f>
        <v>#N/A</v>
      </c>
      <c r="X1642" s="818">
        <f t="shared" si="231"/>
        <v>0</v>
      </c>
      <c r="AB1642" s="819" t="str">
        <f t="shared" si="232"/>
      </c>
    </row>
    <row r="1643" ht="20"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0"/>
      </c>
      <c r="T1643" s="772" t="str">
        <f>IF(B1643="","",IF(ISERROR(MATCH($J1643,SorP!$B$1:$B$6226,0)),"",INDIRECT("'SorP'!$A$"&amp;MATCH($S1643&amp;$J1643,SorP!C:C,0))))</f>
      </c>
      <c r="U1643" s="792"/>
      <c r="V1643" s="817" t="e">
        <f>IF(C1643="",NA(),IF(OR(C1643="Smelter not listed",C1643="Smelter not yet identified"),MATCH($B1643&amp;$D1643,'Smelter Look-up'!$J:$J,0),MATCH($B1643&amp;$C1643,'Smelter Look-up'!$J:$J,0)))</f>
        <v>#N/A</v>
      </c>
      <c r="X1643" s="818">
        <f t="shared" si="231"/>
        <v>0</v>
      </c>
      <c r="AB1643" s="819" t="str">
        <f t="shared" si="232"/>
      </c>
    </row>
    <row r="1644" ht="20"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0"/>
      </c>
      <c r="T1644" s="772" t="str">
        <f>IF(B1644="","",IF(ISERROR(MATCH($J1644,SorP!$B$1:$B$6226,0)),"",INDIRECT("'SorP'!$A$"&amp;MATCH($S1644&amp;$J1644,SorP!C:C,0))))</f>
      </c>
      <c r="U1644" s="792"/>
      <c r="V1644" s="817" t="e">
        <f>IF(C1644="",NA(),IF(OR(C1644="Smelter not listed",C1644="Smelter not yet identified"),MATCH($B1644&amp;$D1644,'Smelter Look-up'!$J:$J,0),MATCH($B1644&amp;$C1644,'Smelter Look-up'!$J:$J,0)))</f>
        <v>#N/A</v>
      </c>
      <c r="X1644" s="818">
        <f t="shared" si="231"/>
        <v>0</v>
      </c>
      <c r="AB1644" s="819" t="str">
        <f t="shared" si="232"/>
      </c>
    </row>
    <row r="1645" ht="20"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0"/>
      </c>
      <c r="T1645" s="772" t="str">
        <f>IF(B1645="","",IF(ISERROR(MATCH($J1645,SorP!$B$1:$B$6226,0)),"",INDIRECT("'SorP'!$A$"&amp;MATCH($S1645&amp;$J1645,SorP!C:C,0))))</f>
      </c>
      <c r="U1645" s="792"/>
      <c r="V1645" s="817" t="e">
        <f>IF(C1645="",NA(),IF(OR(C1645="Smelter not listed",C1645="Smelter not yet identified"),MATCH($B1645&amp;$D1645,'Smelter Look-up'!$J:$J,0),MATCH($B1645&amp;$C1645,'Smelter Look-up'!$J:$J,0)))</f>
        <v>#N/A</v>
      </c>
      <c r="X1645" s="818">
        <f t="shared" si="231"/>
        <v>0</v>
      </c>
      <c r="AB1645" s="819" t="str">
        <f t="shared" si="232"/>
      </c>
    </row>
    <row r="1646" ht="20"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0"/>
      </c>
      <c r="T1646" s="772" t="str">
        <f>IF(B1646="","",IF(ISERROR(MATCH($J1646,SorP!$B$1:$B$6226,0)),"",INDIRECT("'SorP'!$A$"&amp;MATCH($S1646&amp;$J1646,SorP!C:C,0))))</f>
      </c>
      <c r="U1646" s="792"/>
      <c r="V1646" s="817" t="e">
        <f>IF(C1646="",NA(),IF(OR(C1646="Smelter not listed",C1646="Smelter not yet identified"),MATCH($B1646&amp;$D1646,'Smelter Look-up'!$J:$J,0),MATCH($B1646&amp;$C1646,'Smelter Look-up'!$J:$J,0)))</f>
        <v>#N/A</v>
      </c>
      <c r="X1646" s="818">
        <f t="shared" si="231"/>
        <v>0</v>
      </c>
      <c r="AB1646" s="819" t="str">
        <f t="shared" si="232"/>
      </c>
    </row>
    <row r="1647" ht="20"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0"/>
      </c>
      <c r="T1647" s="772" t="str">
        <f>IF(B1647="","",IF(ISERROR(MATCH($J1647,SorP!$B$1:$B$6226,0)),"",INDIRECT("'SorP'!$A$"&amp;MATCH($S1647&amp;$J1647,SorP!C:C,0))))</f>
      </c>
      <c r="U1647" s="792"/>
      <c r="V1647" s="817" t="e">
        <f>IF(C1647="",NA(),IF(OR(C1647="Smelter not listed",C1647="Smelter not yet identified"),MATCH($B1647&amp;$D1647,'Smelter Look-up'!$J:$J,0),MATCH($B1647&amp;$C1647,'Smelter Look-up'!$J:$J,0)))</f>
        <v>#N/A</v>
      </c>
      <c r="X1647" s="818">
        <f t="shared" si="231"/>
        <v>0</v>
      </c>
      <c r="AB1647" s="819" t="str">
        <f t="shared" si="232"/>
      </c>
    </row>
    <row r="1648" ht="20"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0"/>
      </c>
      <c r="T1648" s="772" t="str">
        <f>IF(B1648="","",IF(ISERROR(MATCH($J1648,SorP!$B$1:$B$6226,0)),"",INDIRECT("'SorP'!$A$"&amp;MATCH($S1648&amp;$J1648,SorP!C:C,0))))</f>
      </c>
      <c r="U1648" s="792"/>
      <c r="V1648" s="817" t="e">
        <f>IF(C1648="",NA(),IF(OR(C1648="Smelter not listed",C1648="Smelter not yet identified"),MATCH($B1648&amp;$D1648,'Smelter Look-up'!$J:$J,0),MATCH($B1648&amp;$C1648,'Smelter Look-up'!$J:$J,0)))</f>
        <v>#N/A</v>
      </c>
      <c r="X1648" s="818">
        <f t="shared" si="231"/>
        <v>0</v>
      </c>
      <c r="AB1648" s="819" t="str">
        <f t="shared" si="232"/>
      </c>
    </row>
    <row r="1649" ht="20"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0"/>
      </c>
      <c r="T1649" s="772" t="str">
        <f>IF(B1649="","",IF(ISERROR(MATCH($J1649,SorP!$B$1:$B$6226,0)),"",INDIRECT("'SorP'!$A$"&amp;MATCH($S1649&amp;$J1649,SorP!C:C,0))))</f>
      </c>
      <c r="U1649" s="792"/>
      <c r="V1649" s="817" t="e">
        <f>IF(C1649="",NA(),IF(OR(C1649="Smelter not listed",C1649="Smelter not yet identified"),MATCH($B1649&amp;$D1649,'Smelter Look-up'!$J:$J,0),MATCH($B1649&amp;$C1649,'Smelter Look-up'!$J:$J,0)))</f>
        <v>#N/A</v>
      </c>
      <c r="X1649" s="818">
        <f t="shared" si="231"/>
        <v>0</v>
      </c>
      <c r="AB1649" s="819" t="str">
        <f t="shared" si="232"/>
      </c>
    </row>
    <row r="1650" ht="20"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0"/>
      </c>
      <c r="T1650" s="772" t="str">
        <f>IF(B1650="","",IF(ISERROR(MATCH($J1650,SorP!$B$1:$B$6226,0)),"",INDIRECT("'SorP'!$A$"&amp;MATCH($S1650&amp;$J1650,SorP!C:C,0))))</f>
      </c>
      <c r="U1650" s="792"/>
      <c r="V1650" s="817" t="e">
        <f>IF(C1650="",NA(),IF(OR(C1650="Smelter not listed",C1650="Smelter not yet identified"),MATCH($B1650&amp;$D1650,'Smelter Look-up'!$J:$J,0),MATCH($B1650&amp;$C1650,'Smelter Look-up'!$J:$J,0)))</f>
        <v>#N/A</v>
      </c>
      <c r="X1650" s="818">
        <f t="shared" si="231"/>
        <v>0</v>
      </c>
      <c r="AB1650" s="819" t="str">
        <f t="shared" si="232"/>
      </c>
    </row>
    <row r="1651" ht="20"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0"/>
      </c>
      <c r="T1651" s="772" t="str">
        <f>IF(B1651="","",IF(ISERROR(MATCH($J1651,SorP!$B$1:$B$6226,0)),"",INDIRECT("'SorP'!$A$"&amp;MATCH($S1651&amp;$J1651,SorP!C:C,0))))</f>
      </c>
      <c r="U1651" s="792"/>
      <c r="V1651" s="817" t="e">
        <f>IF(C1651="",NA(),IF(OR(C1651="Smelter not listed",C1651="Smelter not yet identified"),MATCH($B1651&amp;$D1651,'Smelter Look-up'!$J:$J,0),MATCH($B1651&amp;$C1651,'Smelter Look-up'!$J:$J,0)))</f>
        <v>#N/A</v>
      </c>
      <c r="X1651" s="818">
        <f t="shared" si="231"/>
        <v>0</v>
      </c>
      <c r="AB1651" s="819" t="str">
        <f t="shared" si="232"/>
      </c>
    </row>
    <row r="1652" ht="20"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0"/>
      </c>
      <c r="T1652" s="772" t="str">
        <f>IF(B1652="","",IF(ISERROR(MATCH($J1652,SorP!$B$1:$B$6226,0)),"",INDIRECT("'SorP'!$A$"&amp;MATCH($S1652&amp;$J1652,SorP!C:C,0))))</f>
      </c>
      <c r="U1652" s="792"/>
      <c r="V1652" s="817" t="e">
        <f>IF(C1652="",NA(),IF(OR(C1652="Smelter not listed",C1652="Smelter not yet identified"),MATCH($B1652&amp;$D1652,'Smelter Look-up'!$J:$J,0),MATCH($B1652&amp;$C1652,'Smelter Look-up'!$J:$J,0)))</f>
        <v>#N/A</v>
      </c>
      <c r="X1652" s="818">
        <f t="shared" si="231"/>
        <v>0</v>
      </c>
      <c r="AB1652" s="819" t="str">
        <f t="shared" si="232"/>
      </c>
    </row>
    <row r="1653" ht="20"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0"/>
      </c>
      <c r="T1653" s="772" t="str">
        <f>IF(B1653="","",IF(ISERROR(MATCH($J1653,SorP!$B$1:$B$6226,0)),"",INDIRECT("'SorP'!$A$"&amp;MATCH($S1653&amp;$J1653,SorP!C:C,0))))</f>
      </c>
      <c r="U1653" s="792"/>
      <c r="V1653" s="817" t="e">
        <f>IF(C1653="",NA(),IF(OR(C1653="Smelter not listed",C1653="Smelter not yet identified"),MATCH($B1653&amp;$D1653,'Smelter Look-up'!$J:$J,0),MATCH($B1653&amp;$C1653,'Smelter Look-up'!$J:$J,0)))</f>
        <v>#N/A</v>
      </c>
      <c r="X1653" s="818">
        <f t="shared" si="231"/>
        <v>0</v>
      </c>
      <c r="AB1653" s="819" t="str">
        <f t="shared" si="232"/>
      </c>
    </row>
    <row r="1654" ht="20"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0"/>
      </c>
      <c r="T1654" s="772" t="str">
        <f>IF(B1654="","",IF(ISERROR(MATCH($J1654,SorP!$B$1:$B$6226,0)),"",INDIRECT("'SorP'!$A$"&amp;MATCH($S1654&amp;$J1654,SorP!C:C,0))))</f>
      </c>
      <c r="U1654" s="792"/>
      <c r="V1654" s="817" t="e">
        <f>IF(C1654="",NA(),IF(OR(C1654="Smelter not listed",C1654="Smelter not yet identified"),MATCH($B1654&amp;$D1654,'Smelter Look-up'!$J:$J,0),MATCH($B1654&amp;$C1654,'Smelter Look-up'!$J:$J,0)))</f>
        <v>#N/A</v>
      </c>
      <c r="X1654" s="818">
        <f t="shared" si="231"/>
        <v>0</v>
      </c>
      <c r="AB1654" s="819" t="str">
        <f t="shared" si="232"/>
      </c>
    </row>
    <row r="1655" ht="20"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0"/>
      </c>
      <c r="T1655" s="772" t="str">
        <f>IF(B1655="","",IF(ISERROR(MATCH($J1655,SorP!$B$1:$B$6226,0)),"",INDIRECT("'SorP'!$A$"&amp;MATCH($S1655&amp;$J1655,SorP!C:C,0))))</f>
      </c>
      <c r="U1655" s="792"/>
      <c r="V1655" s="817" t="e">
        <f>IF(C1655="",NA(),IF(OR(C1655="Smelter not listed",C1655="Smelter not yet identified"),MATCH($B1655&amp;$D1655,'Smelter Look-up'!$J:$J,0),MATCH($B1655&amp;$C1655,'Smelter Look-up'!$J:$J,0)))</f>
        <v>#N/A</v>
      </c>
      <c r="X1655" s="818">
        <f t="shared" si="231"/>
        <v>0</v>
      </c>
      <c r="AB1655" s="819" t="str">
        <f t="shared" si="232"/>
      </c>
    </row>
    <row r="1656" ht="20"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0"/>
      </c>
      <c r="T1656" s="772" t="str">
        <f>IF(B1656="","",IF(ISERROR(MATCH($J1656,SorP!$B$1:$B$6226,0)),"",INDIRECT("'SorP'!$A$"&amp;MATCH($S1656&amp;$J1656,SorP!C:C,0))))</f>
      </c>
      <c r="U1656" s="792"/>
      <c r="V1656" s="817" t="e">
        <f>IF(C1656="",NA(),IF(OR(C1656="Smelter not listed",C1656="Smelter not yet identified"),MATCH($B1656&amp;$D1656,'Smelter Look-up'!$J:$J,0),MATCH($B1656&amp;$C1656,'Smelter Look-up'!$J:$J,0)))</f>
        <v>#N/A</v>
      </c>
      <c r="X1656" s="818">
        <f t="shared" si="231"/>
        <v>0</v>
      </c>
      <c r="AB1656" s="819" t="str">
        <f t="shared" si="232"/>
      </c>
    </row>
    <row r="1657" ht="20"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0"/>
      </c>
      <c r="T1657" s="772" t="str">
        <f>IF(B1657="","",IF(ISERROR(MATCH($J1657,SorP!$B$1:$B$6226,0)),"",INDIRECT("'SorP'!$A$"&amp;MATCH($S1657&amp;$J1657,SorP!C:C,0))))</f>
      </c>
      <c r="U1657" s="792"/>
      <c r="V1657" s="817" t="e">
        <f>IF(C1657="",NA(),IF(OR(C1657="Smelter not listed",C1657="Smelter not yet identified"),MATCH($B1657&amp;$D1657,'Smelter Look-up'!$J:$J,0),MATCH($B1657&amp;$C1657,'Smelter Look-up'!$J:$J,0)))</f>
        <v>#N/A</v>
      </c>
      <c r="X1657" s="818">
        <f t="shared" si="231"/>
        <v>0</v>
      </c>
      <c r="AB1657" s="819" t="str">
        <f t="shared" si="232"/>
      </c>
    </row>
    <row r="1658" ht="20"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0"/>
      </c>
      <c r="T1658" s="772" t="str">
        <f>IF(B1658="","",IF(ISERROR(MATCH($J1658,SorP!$B$1:$B$6226,0)),"",INDIRECT("'SorP'!$A$"&amp;MATCH($S1658&amp;$J1658,SorP!C:C,0))))</f>
      </c>
      <c r="U1658" s="792"/>
      <c r="V1658" s="817" t="e">
        <f>IF(C1658="",NA(),IF(OR(C1658="Smelter not listed",C1658="Smelter not yet identified"),MATCH($B1658&amp;$D1658,'Smelter Look-up'!$J:$J,0),MATCH($B1658&amp;$C1658,'Smelter Look-up'!$J:$J,0)))</f>
        <v>#N/A</v>
      </c>
      <c r="X1658" s="818">
        <f t="shared" si="231"/>
        <v>0</v>
      </c>
      <c r="AB1658" s="819" t="str">
        <f t="shared" si="232"/>
      </c>
    </row>
    <row r="1659" ht="20"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IF(B1659="","",IF(ISERROR(MATCH($J1659,SorP!$B$1:$B$6226,0)),"",INDIRECT("'SorP'!$A$"&amp;MATCH($S1659&amp;$J1659,SorP!C:C,0))))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6">IF(B1660="","",IF(ISERROR(MATCH($E1660,CL,0)),"Unknown",INDIRECT("'C'!$A$"&amp;MATCH($E1660,CL,0)+1)))</f>
      </c>
      <c r="T1660" s="772" t="str">
        <f>IF(B1660="","",IF(ISERROR(MATCH($J1660,SorP!$B$1:$B$6226,0)),"",INDIRECT("'SorP'!$A$"&amp;MATCH($S1660&amp;$J1660,SorP!C:C,0))))</f>
      </c>
      <c r="U1660" s="792"/>
      <c r="V1660" s="817" t="e">
        <f>IF(C1660="",NA(),IF(OR(C1660="Smelter not listed",C1660="Smelter not yet identified"),MATCH($B1660&amp;$D1660,'Smelter Look-up'!$J:$J,0),MATCH($B1660&amp;$C1660,'Smelter Look-up'!$J:$J,0)))</f>
        <v>#N/A</v>
      </c>
      <c r="X1660" s="818">
        <f ref="X1660:X1691" t="shared" si="237">IF(AND(C1660="Smelter not listed",OR(LEN(D1660)=0,LEN(E1660)=0)),1,0)</f>
        <v>0</v>
      </c>
      <c r="AB1660" s="819" t="str">
        <f ref="AB1660:AB1691" t="shared" si="238">B1660&amp;C1660</f>
      </c>
    </row>
    <row r="1661" ht="20"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6"/>
      </c>
      <c r="T1661" s="772" t="str">
        <f>IF(B1661="","",IF(ISERROR(MATCH($J1661,SorP!$B$1:$B$6226,0)),"",INDIRECT("'SorP'!$A$"&amp;MATCH($S1661&amp;$J1661,SorP!C:C,0))))</f>
      </c>
      <c r="U1661" s="792"/>
      <c r="V1661" s="817" t="e">
        <f>IF(C1661="",NA(),IF(OR(C1661="Smelter not listed",C1661="Smelter not yet identified"),MATCH($B1661&amp;$D1661,'Smelter Look-up'!$J:$J,0),MATCH($B1661&amp;$C1661,'Smelter Look-up'!$J:$J,0)))</f>
        <v>#N/A</v>
      </c>
      <c r="X1661" s="818">
        <f t="shared" si="237"/>
        <v>0</v>
      </c>
      <c r="AB1661" s="819" t="str">
        <f t="shared" si="238"/>
      </c>
    </row>
    <row r="1662" ht="20"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6"/>
      </c>
      <c r="T1662" s="772" t="str">
        <f>IF(B1662="","",IF(ISERROR(MATCH($J1662,SorP!$B$1:$B$6226,0)),"",INDIRECT("'SorP'!$A$"&amp;MATCH($S1662&amp;$J1662,SorP!C:C,0))))</f>
      </c>
      <c r="U1662" s="792"/>
      <c r="V1662" s="817" t="e">
        <f>IF(C1662="",NA(),IF(OR(C1662="Smelter not listed",C1662="Smelter not yet identified"),MATCH($B1662&amp;$D1662,'Smelter Look-up'!$J:$J,0),MATCH($B1662&amp;$C1662,'Smelter Look-up'!$J:$J,0)))</f>
        <v>#N/A</v>
      </c>
      <c r="X1662" s="818">
        <f t="shared" si="237"/>
        <v>0</v>
      </c>
      <c r="AB1662" s="819" t="str">
        <f t="shared" si="238"/>
      </c>
    </row>
    <row r="1663" ht="20"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6"/>
      </c>
      <c r="T1663" s="772" t="str">
        <f>IF(B1663="","",IF(ISERROR(MATCH($J1663,SorP!$B$1:$B$6226,0)),"",INDIRECT("'SorP'!$A$"&amp;MATCH($S1663&amp;$J1663,SorP!C:C,0))))</f>
      </c>
      <c r="U1663" s="792"/>
      <c r="V1663" s="817" t="e">
        <f>IF(C1663="",NA(),IF(OR(C1663="Smelter not listed",C1663="Smelter not yet identified"),MATCH($B1663&amp;$D1663,'Smelter Look-up'!$J:$J,0),MATCH($B1663&amp;$C1663,'Smelter Look-up'!$J:$J,0)))</f>
        <v>#N/A</v>
      </c>
      <c r="X1663" s="818">
        <f t="shared" si="237"/>
        <v>0</v>
      </c>
      <c r="AB1663" s="819" t="str">
        <f t="shared" si="238"/>
      </c>
    </row>
    <row r="1664" ht="20"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6"/>
      </c>
      <c r="T1664" s="772" t="str">
        <f>IF(B1664="","",IF(ISERROR(MATCH($J1664,SorP!$B$1:$B$6226,0)),"",INDIRECT("'SorP'!$A$"&amp;MATCH($S1664&amp;$J1664,SorP!C:C,0))))</f>
      </c>
      <c r="U1664" s="792"/>
      <c r="V1664" s="817" t="e">
        <f>IF(C1664="",NA(),IF(OR(C1664="Smelter not listed",C1664="Smelter not yet identified"),MATCH($B1664&amp;$D1664,'Smelter Look-up'!$J:$J,0),MATCH($B1664&amp;$C1664,'Smelter Look-up'!$J:$J,0)))</f>
        <v>#N/A</v>
      </c>
      <c r="X1664" s="818">
        <f t="shared" si="237"/>
        <v>0</v>
      </c>
      <c r="AB1664" s="819" t="str">
        <f t="shared" si="238"/>
      </c>
    </row>
    <row r="1665" ht="20"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6"/>
      </c>
      <c r="T1665" s="772" t="str">
        <f>IF(B1665="","",IF(ISERROR(MATCH($J1665,SorP!$B$1:$B$6226,0)),"",INDIRECT("'SorP'!$A$"&amp;MATCH($S1665&amp;$J1665,SorP!C:C,0))))</f>
      </c>
      <c r="U1665" s="792"/>
      <c r="V1665" s="817" t="e">
        <f>IF(C1665="",NA(),IF(OR(C1665="Smelter not listed",C1665="Smelter not yet identified"),MATCH($B1665&amp;$D1665,'Smelter Look-up'!$J:$J,0),MATCH($B1665&amp;$C1665,'Smelter Look-up'!$J:$J,0)))</f>
        <v>#N/A</v>
      </c>
      <c r="X1665" s="818">
        <f t="shared" si="237"/>
        <v>0</v>
      </c>
      <c r="AB1665" s="819" t="str">
        <f t="shared" si="238"/>
      </c>
    </row>
    <row r="1666" ht="20"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6"/>
      </c>
      <c r="T1666" s="772" t="str">
        <f>IF(B1666="","",IF(ISERROR(MATCH($J1666,SorP!$B$1:$B$6226,0)),"",INDIRECT("'SorP'!$A$"&amp;MATCH($S1666&amp;$J1666,SorP!C:C,0))))</f>
      </c>
      <c r="U1666" s="792"/>
      <c r="V1666" s="817" t="e">
        <f>IF(C1666="",NA(),IF(OR(C1666="Smelter not listed",C1666="Smelter not yet identified"),MATCH($B1666&amp;$D1666,'Smelter Look-up'!$J:$J,0),MATCH($B1666&amp;$C1666,'Smelter Look-up'!$J:$J,0)))</f>
        <v>#N/A</v>
      </c>
      <c r="X1666" s="818">
        <f t="shared" si="237"/>
        <v>0</v>
      </c>
      <c r="AB1666" s="819" t="str">
        <f t="shared" si="238"/>
      </c>
    </row>
    <row r="1667" ht="20"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6"/>
      </c>
      <c r="T1667" s="772" t="str">
        <f>IF(B1667="","",IF(ISERROR(MATCH($J1667,SorP!$B$1:$B$6226,0)),"",INDIRECT("'SorP'!$A$"&amp;MATCH($S1667&amp;$J1667,SorP!C:C,0))))</f>
      </c>
      <c r="U1667" s="792"/>
      <c r="V1667" s="817" t="e">
        <f>IF(C1667="",NA(),IF(OR(C1667="Smelter not listed",C1667="Smelter not yet identified"),MATCH($B1667&amp;$D1667,'Smelter Look-up'!$J:$J,0),MATCH($B1667&amp;$C1667,'Smelter Look-up'!$J:$J,0)))</f>
        <v>#N/A</v>
      </c>
      <c r="X1667" s="818">
        <f t="shared" si="237"/>
        <v>0</v>
      </c>
      <c r="AB1667" s="819" t="str">
        <f t="shared" si="238"/>
      </c>
    </row>
    <row r="1668" ht="20"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6"/>
      </c>
      <c r="T1668" s="772" t="str">
        <f>IF(B1668="","",IF(ISERROR(MATCH($J1668,SorP!$B$1:$B$6226,0)),"",INDIRECT("'SorP'!$A$"&amp;MATCH($S1668&amp;$J1668,SorP!C:C,0))))</f>
      </c>
      <c r="U1668" s="792"/>
      <c r="V1668" s="817" t="e">
        <f>IF(C1668="",NA(),IF(OR(C1668="Smelter not listed",C1668="Smelter not yet identified"),MATCH($B1668&amp;$D1668,'Smelter Look-up'!$J:$J,0),MATCH($B1668&amp;$C1668,'Smelter Look-up'!$J:$J,0)))</f>
        <v>#N/A</v>
      </c>
      <c r="X1668" s="818">
        <f t="shared" si="237"/>
        <v>0</v>
      </c>
      <c r="AB1668" s="819" t="str">
        <f t="shared" si="238"/>
      </c>
    </row>
    <row r="1669" ht="20"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6"/>
      </c>
      <c r="T1669" s="772" t="str">
        <f>IF(B1669="","",IF(ISERROR(MATCH($J1669,SorP!$B$1:$B$6226,0)),"",INDIRECT("'SorP'!$A$"&amp;MATCH($S1669&amp;$J1669,SorP!C:C,0))))</f>
      </c>
      <c r="U1669" s="792"/>
      <c r="V1669" s="817" t="e">
        <f>IF(C1669="",NA(),IF(OR(C1669="Smelter not listed",C1669="Smelter not yet identified"),MATCH($B1669&amp;$D1669,'Smelter Look-up'!$J:$J,0),MATCH($B1669&amp;$C1669,'Smelter Look-up'!$J:$J,0)))</f>
        <v>#N/A</v>
      </c>
      <c r="X1669" s="818">
        <f t="shared" si="237"/>
        <v>0</v>
      </c>
      <c r="AB1669" s="819" t="str">
        <f t="shared" si="238"/>
      </c>
    </row>
    <row r="1670" ht="20"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6"/>
      </c>
      <c r="T1670" s="772" t="str">
        <f>IF(B1670="","",IF(ISERROR(MATCH($J1670,SorP!$B$1:$B$6226,0)),"",INDIRECT("'SorP'!$A$"&amp;MATCH($S1670&amp;$J1670,SorP!C:C,0))))</f>
      </c>
      <c r="U1670" s="792"/>
      <c r="V1670" s="817" t="e">
        <f>IF(C1670="",NA(),IF(OR(C1670="Smelter not listed",C1670="Smelter not yet identified"),MATCH($B1670&amp;$D1670,'Smelter Look-up'!$J:$J,0),MATCH($B1670&amp;$C1670,'Smelter Look-up'!$J:$J,0)))</f>
        <v>#N/A</v>
      </c>
      <c r="X1670" s="818">
        <f t="shared" si="237"/>
        <v>0</v>
      </c>
      <c r="AB1670" s="819" t="str">
        <f t="shared" si="238"/>
      </c>
    </row>
    <row r="1671" ht="20"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6"/>
      </c>
      <c r="T1671" s="772" t="str">
        <f>IF(B1671="","",IF(ISERROR(MATCH($J1671,SorP!$B$1:$B$6226,0)),"",INDIRECT("'SorP'!$A$"&amp;MATCH($S1671&amp;$J1671,SorP!C:C,0))))</f>
      </c>
      <c r="U1671" s="792"/>
      <c r="V1671" s="817" t="e">
        <f>IF(C1671="",NA(),IF(OR(C1671="Smelter not listed",C1671="Smelter not yet identified"),MATCH($B1671&amp;$D1671,'Smelter Look-up'!$J:$J,0),MATCH($B1671&amp;$C1671,'Smelter Look-up'!$J:$J,0)))</f>
        <v>#N/A</v>
      </c>
      <c r="X1671" s="818">
        <f t="shared" si="237"/>
        <v>0</v>
      </c>
      <c r="AB1671" s="819" t="str">
        <f t="shared" si="238"/>
      </c>
    </row>
    <row r="1672" ht="20"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6"/>
      </c>
      <c r="T1672" s="772" t="str">
        <f>IF(B1672="","",IF(ISERROR(MATCH($J1672,SorP!$B$1:$B$6226,0)),"",INDIRECT("'SorP'!$A$"&amp;MATCH($S1672&amp;$J1672,SorP!C:C,0))))</f>
      </c>
      <c r="U1672" s="792"/>
      <c r="V1672" s="817" t="e">
        <f>IF(C1672="",NA(),IF(OR(C1672="Smelter not listed",C1672="Smelter not yet identified"),MATCH($B1672&amp;$D1672,'Smelter Look-up'!$J:$J,0),MATCH($B1672&amp;$C1672,'Smelter Look-up'!$J:$J,0)))</f>
        <v>#N/A</v>
      </c>
      <c r="X1672" s="818">
        <f t="shared" si="237"/>
        <v>0</v>
      </c>
      <c r="AB1672" s="819" t="str">
        <f t="shared" si="238"/>
      </c>
    </row>
    <row r="1673" ht="20"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6"/>
      </c>
      <c r="T1673" s="772" t="str">
        <f>IF(B1673="","",IF(ISERROR(MATCH($J1673,SorP!$B$1:$B$6226,0)),"",INDIRECT("'SorP'!$A$"&amp;MATCH($S1673&amp;$J1673,SorP!C:C,0))))</f>
      </c>
      <c r="U1673" s="792"/>
      <c r="V1673" s="817" t="e">
        <f>IF(C1673="",NA(),IF(OR(C1673="Smelter not listed",C1673="Smelter not yet identified"),MATCH($B1673&amp;$D1673,'Smelter Look-up'!$J:$J,0),MATCH($B1673&amp;$C1673,'Smelter Look-up'!$J:$J,0)))</f>
        <v>#N/A</v>
      </c>
      <c r="X1673" s="818">
        <f t="shared" si="237"/>
        <v>0</v>
      </c>
      <c r="AB1673" s="819" t="str">
        <f t="shared" si="238"/>
      </c>
    </row>
    <row r="1674" ht="20"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6"/>
      </c>
      <c r="T1674" s="772" t="str">
        <f>IF(B1674="","",IF(ISERROR(MATCH($J1674,SorP!$B$1:$B$6226,0)),"",INDIRECT("'SorP'!$A$"&amp;MATCH($S1674&amp;$J1674,SorP!C:C,0))))</f>
      </c>
      <c r="U1674" s="792"/>
      <c r="V1674" s="817" t="e">
        <f>IF(C1674="",NA(),IF(OR(C1674="Smelter not listed",C1674="Smelter not yet identified"),MATCH($B1674&amp;$D1674,'Smelter Look-up'!$J:$J,0),MATCH($B1674&amp;$C1674,'Smelter Look-up'!$J:$J,0)))</f>
        <v>#N/A</v>
      </c>
      <c r="X1674" s="818">
        <f t="shared" si="237"/>
        <v>0</v>
      </c>
      <c r="AB1674" s="819" t="str">
        <f t="shared" si="238"/>
      </c>
    </row>
    <row r="1675" ht="20"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6"/>
      </c>
      <c r="T1675" s="772" t="str">
        <f>IF(B1675="","",IF(ISERROR(MATCH($J1675,SorP!$B$1:$B$6226,0)),"",INDIRECT("'SorP'!$A$"&amp;MATCH($S1675&amp;$J1675,SorP!C:C,0))))</f>
      </c>
      <c r="U1675" s="792"/>
      <c r="V1675" s="817" t="e">
        <f>IF(C1675="",NA(),IF(OR(C1675="Smelter not listed",C1675="Smelter not yet identified"),MATCH($B1675&amp;$D1675,'Smelter Look-up'!$J:$J,0),MATCH($B1675&amp;$C1675,'Smelter Look-up'!$J:$J,0)))</f>
        <v>#N/A</v>
      </c>
      <c r="X1675" s="818">
        <f t="shared" si="237"/>
        <v>0</v>
      </c>
      <c r="AB1675" s="819" t="str">
        <f t="shared" si="238"/>
      </c>
    </row>
    <row r="1676" ht="20"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6"/>
      </c>
      <c r="T1676" s="772" t="str">
        <f>IF(B1676="","",IF(ISERROR(MATCH($J1676,SorP!$B$1:$B$6226,0)),"",INDIRECT("'SorP'!$A$"&amp;MATCH($S1676&amp;$J1676,SorP!C:C,0))))</f>
      </c>
      <c r="U1676" s="792"/>
      <c r="V1676" s="817" t="e">
        <f>IF(C1676="",NA(),IF(OR(C1676="Smelter not listed",C1676="Smelter not yet identified"),MATCH($B1676&amp;$D1676,'Smelter Look-up'!$J:$J,0),MATCH($B1676&amp;$C1676,'Smelter Look-up'!$J:$J,0)))</f>
        <v>#N/A</v>
      </c>
      <c r="X1676" s="818">
        <f t="shared" si="237"/>
        <v>0</v>
      </c>
      <c r="AB1676" s="819" t="str">
        <f t="shared" si="238"/>
      </c>
    </row>
    <row r="1677" ht="20"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6"/>
      </c>
      <c r="T1677" s="772" t="str">
        <f>IF(B1677="","",IF(ISERROR(MATCH($J1677,SorP!$B$1:$B$6226,0)),"",INDIRECT("'SorP'!$A$"&amp;MATCH($S1677&amp;$J1677,SorP!C:C,0))))</f>
      </c>
      <c r="U1677" s="792"/>
      <c r="V1677" s="817" t="e">
        <f>IF(C1677="",NA(),IF(OR(C1677="Smelter not listed",C1677="Smelter not yet identified"),MATCH($B1677&amp;$D1677,'Smelter Look-up'!$J:$J,0),MATCH($B1677&amp;$C1677,'Smelter Look-up'!$J:$J,0)))</f>
        <v>#N/A</v>
      </c>
      <c r="X1677" s="818">
        <f t="shared" si="237"/>
        <v>0</v>
      </c>
      <c r="AB1677" s="819" t="str">
        <f t="shared" si="238"/>
      </c>
    </row>
    <row r="1678" ht="20"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6"/>
      </c>
      <c r="T1678" s="772" t="str">
        <f>IF(B1678="","",IF(ISERROR(MATCH($J1678,SorP!$B$1:$B$6226,0)),"",INDIRECT("'SorP'!$A$"&amp;MATCH($S1678&amp;$J1678,SorP!C:C,0))))</f>
      </c>
      <c r="U1678" s="792"/>
      <c r="V1678" s="817" t="e">
        <f>IF(C1678="",NA(),IF(OR(C1678="Smelter not listed",C1678="Smelter not yet identified"),MATCH($B1678&amp;$D1678,'Smelter Look-up'!$J:$J,0),MATCH($B1678&amp;$C1678,'Smelter Look-up'!$J:$J,0)))</f>
        <v>#N/A</v>
      </c>
      <c r="X1678" s="818">
        <f t="shared" si="237"/>
        <v>0</v>
      </c>
      <c r="AB1678" s="819" t="str">
        <f t="shared" si="238"/>
      </c>
    </row>
    <row r="1679" ht="20"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6"/>
      </c>
      <c r="T1679" s="772" t="str">
        <f>IF(B1679="","",IF(ISERROR(MATCH($J1679,SorP!$B$1:$B$6226,0)),"",INDIRECT("'SorP'!$A$"&amp;MATCH($S1679&amp;$J1679,SorP!C:C,0))))</f>
      </c>
      <c r="U1679" s="792"/>
      <c r="V1679" s="817" t="e">
        <f>IF(C1679="",NA(),IF(OR(C1679="Smelter not listed",C1679="Smelter not yet identified"),MATCH($B1679&amp;$D1679,'Smelter Look-up'!$J:$J,0),MATCH($B1679&amp;$C1679,'Smelter Look-up'!$J:$J,0)))</f>
        <v>#N/A</v>
      </c>
      <c r="X1679" s="818">
        <f t="shared" si="237"/>
        <v>0</v>
      </c>
      <c r="AB1679" s="819" t="str">
        <f t="shared" si="238"/>
      </c>
    </row>
    <row r="1680" ht="20"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6"/>
      </c>
      <c r="T1680" s="772" t="str">
        <f>IF(B1680="","",IF(ISERROR(MATCH($J1680,SorP!$B$1:$B$6226,0)),"",INDIRECT("'SorP'!$A$"&amp;MATCH($S1680&amp;$J1680,SorP!C:C,0))))</f>
      </c>
      <c r="U1680" s="792"/>
      <c r="V1680" s="817" t="e">
        <f>IF(C1680="",NA(),IF(OR(C1680="Smelter not listed",C1680="Smelter not yet identified"),MATCH($B1680&amp;$D1680,'Smelter Look-up'!$J:$J,0),MATCH($B1680&amp;$C1680,'Smelter Look-up'!$J:$J,0)))</f>
        <v>#N/A</v>
      </c>
      <c r="X1680" s="818">
        <f t="shared" si="237"/>
        <v>0</v>
      </c>
      <c r="AB1680" s="819" t="str">
        <f t="shared" si="238"/>
      </c>
    </row>
    <row r="1681" ht="20"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6"/>
      </c>
      <c r="T1681" s="772" t="str">
        <f>IF(B1681="","",IF(ISERROR(MATCH($J1681,SorP!$B$1:$B$6226,0)),"",INDIRECT("'SorP'!$A$"&amp;MATCH($S1681&amp;$J1681,SorP!C:C,0))))</f>
      </c>
      <c r="U1681" s="792"/>
      <c r="V1681" s="817" t="e">
        <f>IF(C1681="",NA(),IF(OR(C1681="Smelter not listed",C1681="Smelter not yet identified"),MATCH($B1681&amp;$D1681,'Smelter Look-up'!$J:$J,0),MATCH($B1681&amp;$C1681,'Smelter Look-up'!$J:$J,0)))</f>
        <v>#N/A</v>
      </c>
      <c r="X1681" s="818">
        <f t="shared" si="237"/>
        <v>0</v>
      </c>
      <c r="AB1681" s="819" t="str">
        <f t="shared" si="238"/>
      </c>
    </row>
    <row r="1682" ht="20"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6"/>
      </c>
      <c r="T1682" s="772" t="str">
        <f>IF(B1682="","",IF(ISERROR(MATCH($J1682,SorP!$B$1:$B$6226,0)),"",INDIRECT("'SorP'!$A$"&amp;MATCH($S1682&amp;$J1682,SorP!C:C,0))))</f>
      </c>
      <c r="U1682" s="792"/>
      <c r="V1682" s="817" t="e">
        <f>IF(C1682="",NA(),IF(OR(C1682="Smelter not listed",C1682="Smelter not yet identified"),MATCH($B1682&amp;$D1682,'Smelter Look-up'!$J:$J,0),MATCH($B1682&amp;$C1682,'Smelter Look-up'!$J:$J,0)))</f>
        <v>#N/A</v>
      </c>
      <c r="X1682" s="818">
        <f t="shared" si="237"/>
        <v>0</v>
      </c>
      <c r="AB1682" s="819" t="str">
        <f t="shared" si="238"/>
      </c>
    </row>
    <row r="1683" ht="20"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6"/>
      </c>
      <c r="T1683" s="772" t="str">
        <f>IF(B1683="","",IF(ISERROR(MATCH($J1683,SorP!$B$1:$B$6226,0)),"",INDIRECT("'SorP'!$A$"&amp;MATCH($S1683&amp;$J1683,SorP!C:C,0))))</f>
      </c>
      <c r="U1683" s="792"/>
      <c r="V1683" s="817" t="e">
        <f>IF(C1683="",NA(),IF(OR(C1683="Smelter not listed",C1683="Smelter not yet identified"),MATCH($B1683&amp;$D1683,'Smelter Look-up'!$J:$J,0),MATCH($B1683&amp;$C1683,'Smelter Look-up'!$J:$J,0)))</f>
        <v>#N/A</v>
      </c>
      <c r="X1683" s="818">
        <f t="shared" si="237"/>
        <v>0</v>
      </c>
      <c r="AB1683" s="819" t="str">
        <f t="shared" si="238"/>
      </c>
    </row>
    <row r="1684" ht="20"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6"/>
      </c>
      <c r="T1684" s="772" t="str">
        <f>IF(B1684="","",IF(ISERROR(MATCH($J1684,SorP!$B$1:$B$6226,0)),"",INDIRECT("'SorP'!$A$"&amp;MATCH($S1684&amp;$J1684,SorP!C:C,0))))</f>
      </c>
      <c r="U1684" s="792"/>
      <c r="V1684" s="817" t="e">
        <f>IF(C1684="",NA(),IF(OR(C1684="Smelter not listed",C1684="Smelter not yet identified"),MATCH($B1684&amp;$D1684,'Smelter Look-up'!$J:$J,0),MATCH($B1684&amp;$C1684,'Smelter Look-up'!$J:$J,0)))</f>
        <v>#N/A</v>
      </c>
      <c r="X1684" s="818">
        <f t="shared" si="237"/>
        <v>0</v>
      </c>
      <c r="AB1684" s="819" t="str">
        <f t="shared" si="238"/>
      </c>
    </row>
    <row r="1685" ht="20"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6"/>
      </c>
      <c r="T1685" s="772" t="str">
        <f>IF(B1685="","",IF(ISERROR(MATCH($J1685,SorP!$B$1:$B$6226,0)),"",INDIRECT("'SorP'!$A$"&amp;MATCH($S1685&amp;$J1685,SorP!C:C,0))))</f>
      </c>
      <c r="U1685" s="792"/>
      <c r="V1685" s="817" t="e">
        <f>IF(C1685="",NA(),IF(OR(C1685="Smelter not listed",C1685="Smelter not yet identified"),MATCH($B1685&amp;$D1685,'Smelter Look-up'!$J:$J,0),MATCH($B1685&amp;$C1685,'Smelter Look-up'!$J:$J,0)))</f>
        <v>#N/A</v>
      </c>
      <c r="X1685" s="818">
        <f t="shared" si="237"/>
        <v>0</v>
      </c>
      <c r="AB1685" s="819" t="str">
        <f t="shared" si="238"/>
      </c>
    </row>
    <row r="1686" ht="20"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6"/>
      </c>
      <c r="T1686" s="772" t="str">
        <f>IF(B1686="","",IF(ISERROR(MATCH($J1686,SorP!$B$1:$B$6226,0)),"",INDIRECT("'SorP'!$A$"&amp;MATCH($S1686&amp;$J1686,SorP!C:C,0))))</f>
      </c>
      <c r="U1686" s="792"/>
      <c r="V1686" s="817" t="e">
        <f>IF(C1686="",NA(),IF(OR(C1686="Smelter not listed",C1686="Smelter not yet identified"),MATCH($B1686&amp;$D1686,'Smelter Look-up'!$J:$J,0),MATCH($B1686&amp;$C1686,'Smelter Look-up'!$J:$J,0)))</f>
        <v>#N/A</v>
      </c>
      <c r="X1686" s="818">
        <f t="shared" si="237"/>
        <v>0</v>
      </c>
      <c r="AB1686" s="819" t="str">
        <f t="shared" si="238"/>
      </c>
    </row>
    <row r="1687" ht="20"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6"/>
      </c>
      <c r="T1687" s="772" t="str">
        <f>IF(B1687="","",IF(ISERROR(MATCH($J1687,SorP!$B$1:$B$6226,0)),"",INDIRECT("'SorP'!$A$"&amp;MATCH($S1687&amp;$J1687,SorP!C:C,0))))</f>
      </c>
      <c r="U1687" s="792"/>
      <c r="V1687" s="817" t="e">
        <f>IF(C1687="",NA(),IF(OR(C1687="Smelter not listed",C1687="Smelter not yet identified"),MATCH($B1687&amp;$D1687,'Smelter Look-up'!$J:$J,0),MATCH($B1687&amp;$C1687,'Smelter Look-up'!$J:$J,0)))</f>
        <v>#N/A</v>
      </c>
      <c r="X1687" s="818">
        <f t="shared" si="237"/>
        <v>0</v>
      </c>
      <c r="AB1687" s="819" t="str">
        <f t="shared" si="238"/>
      </c>
    </row>
    <row r="1688" ht="20"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6"/>
      </c>
      <c r="T1688" s="772" t="str">
        <f>IF(B1688="","",IF(ISERROR(MATCH($J1688,SorP!$B$1:$B$6226,0)),"",INDIRECT("'SorP'!$A$"&amp;MATCH($S1688&amp;$J1688,SorP!C:C,0))))</f>
      </c>
      <c r="U1688" s="792"/>
      <c r="V1688" s="817" t="e">
        <f>IF(C1688="",NA(),IF(OR(C1688="Smelter not listed",C1688="Smelter not yet identified"),MATCH($B1688&amp;$D1688,'Smelter Look-up'!$J:$J,0),MATCH($B1688&amp;$C1688,'Smelter Look-up'!$J:$J,0)))</f>
        <v>#N/A</v>
      </c>
      <c r="X1688" s="818">
        <f t="shared" si="237"/>
        <v>0</v>
      </c>
      <c r="AB1688" s="819" t="str">
        <f t="shared" si="238"/>
      </c>
    </row>
    <row r="1689" ht="20"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6"/>
      </c>
      <c r="T1689" s="772" t="str">
        <f>IF(B1689="","",IF(ISERROR(MATCH($J1689,SorP!$B$1:$B$6226,0)),"",INDIRECT("'SorP'!$A$"&amp;MATCH($S1689&amp;$J1689,SorP!C:C,0))))</f>
      </c>
      <c r="U1689" s="792"/>
      <c r="V1689" s="817" t="e">
        <f>IF(C1689="",NA(),IF(OR(C1689="Smelter not listed",C1689="Smelter not yet identified"),MATCH($B1689&amp;$D1689,'Smelter Look-up'!$J:$J,0),MATCH($B1689&amp;$C1689,'Smelter Look-up'!$J:$J,0)))</f>
        <v>#N/A</v>
      </c>
      <c r="X1689" s="818">
        <f t="shared" si="237"/>
        <v>0</v>
      </c>
      <c r="AB1689" s="819" t="str">
        <f t="shared" si="238"/>
      </c>
    </row>
    <row r="1690" ht="20"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6"/>
      </c>
      <c r="T1690" s="772" t="str">
        <f>IF(B1690="","",IF(ISERROR(MATCH($J1690,SorP!$B$1:$B$6226,0)),"",INDIRECT("'SorP'!$A$"&amp;MATCH($S1690&amp;$J1690,SorP!C:C,0))))</f>
      </c>
      <c r="U1690" s="792"/>
      <c r="V1690" s="817" t="e">
        <f>IF(C1690="",NA(),IF(OR(C1690="Smelter not listed",C1690="Smelter not yet identified"),MATCH($B1690&amp;$D1690,'Smelter Look-up'!$J:$J,0),MATCH($B1690&amp;$C1690,'Smelter Look-up'!$J:$J,0)))</f>
        <v>#N/A</v>
      </c>
      <c r="X1690" s="818">
        <f t="shared" si="237"/>
        <v>0</v>
      </c>
      <c r="AB1690" s="819" t="str">
        <f t="shared" si="238"/>
      </c>
    </row>
    <row r="1691" ht="20"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6"/>
      </c>
      <c r="T1691" s="772" t="str">
        <f>IF(B1691="","",IF(ISERROR(MATCH($J1691,SorP!$B$1:$B$6226,0)),"",INDIRECT("'SorP'!$A$"&amp;MATCH($S1691&amp;$J1691,SorP!C:C,0))))</f>
      </c>
      <c r="U1691" s="792"/>
      <c r="V1691" s="817" t="e">
        <f>IF(C1691="",NA(),IF(OR(C1691="Smelter not listed",C1691="Smelter not yet identified"),MATCH($B1691&amp;$D1691,'Smelter Look-up'!$J:$J,0),MATCH($B1691&amp;$C1691,'Smelter Look-up'!$J:$J,0)))</f>
        <v>#N/A</v>
      </c>
      <c r="X1691" s="818">
        <f t="shared" si="237"/>
        <v>0</v>
      </c>
      <c r="AB1691" s="819" t="str">
        <f t="shared" si="238"/>
      </c>
    </row>
    <row r="1692" ht="20"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39">IF(B1692="","",IF(ISERROR(MATCH($E1692,CL,0)),"Unknown",INDIRECT("'C'!$A$"&amp;MATCH($E1692,CL,0)+1)))</f>
      </c>
      <c r="T1692" s="772" t="str">
        <f>IF(B1692="","",IF(ISERROR(MATCH($J1692,SorP!$B$1:$B$6226,0)),"",INDIRECT("'SorP'!$A$"&amp;MATCH($S1692&amp;$J1692,SorP!C:C,0))))</f>
      </c>
      <c r="U1692" s="792"/>
      <c r="V1692" s="817" t="e">
        <f>IF(C1692="",NA(),IF(OR(C1692="Smelter not listed",C1692="Smelter not yet identified"),MATCH($B1692&amp;$D1692,'Smelter Look-up'!$J:$J,0),MATCH($B1692&amp;$C1692,'Smelter Look-up'!$J:$J,0)))</f>
        <v>#N/A</v>
      </c>
      <c r="X1692" s="818">
        <f ref="X1692:X1722" t="shared" si="240">IF(AND(C1692="Smelter not listed",OR(LEN(D1692)=0,LEN(E1692)=0)),1,0)</f>
        <v>0</v>
      </c>
      <c r="AB1692" s="819" t="str">
        <f ref="AB1692:AB1722" t="shared" si="241">B1692&amp;C1692</f>
      </c>
    </row>
    <row r="1693" ht="20"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39"/>
      </c>
      <c r="T1693" s="772" t="str">
        <f>IF(B1693="","",IF(ISERROR(MATCH($J1693,SorP!$B$1:$B$6226,0)),"",INDIRECT("'SorP'!$A$"&amp;MATCH($S1693&amp;$J1693,SorP!C:C,0))))</f>
      </c>
      <c r="U1693" s="792"/>
      <c r="V1693" s="817" t="e">
        <f>IF(C1693="",NA(),IF(OR(C1693="Smelter not listed",C1693="Smelter not yet identified"),MATCH($B1693&amp;$D1693,'Smelter Look-up'!$J:$J,0),MATCH($B1693&amp;$C1693,'Smelter Look-up'!$J:$J,0)))</f>
        <v>#N/A</v>
      </c>
      <c r="X1693" s="818">
        <f t="shared" si="240"/>
        <v>0</v>
      </c>
      <c r="AB1693" s="819" t="str">
        <f t="shared" si="241"/>
      </c>
    </row>
    <row r="1694" ht="20"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39"/>
      </c>
      <c r="T1694" s="772" t="str">
        <f>IF(B1694="","",IF(ISERROR(MATCH($J1694,SorP!$B$1:$B$6226,0)),"",INDIRECT("'SorP'!$A$"&amp;MATCH($S1694&amp;$J1694,SorP!C:C,0))))</f>
      </c>
      <c r="U1694" s="792"/>
      <c r="V1694" s="817" t="e">
        <f>IF(C1694="",NA(),IF(OR(C1694="Smelter not listed",C1694="Smelter not yet identified"),MATCH($B1694&amp;$D1694,'Smelter Look-up'!$J:$J,0),MATCH($B1694&amp;$C1694,'Smelter Look-up'!$J:$J,0)))</f>
        <v>#N/A</v>
      </c>
      <c r="X1694" s="818">
        <f t="shared" si="240"/>
        <v>0</v>
      </c>
      <c r="AB1694" s="819" t="str">
        <f t="shared" si="241"/>
      </c>
    </row>
    <row r="1695" ht="20"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39"/>
      </c>
      <c r="T1695" s="772" t="str">
        <f>IF(B1695="","",IF(ISERROR(MATCH($J1695,SorP!$B$1:$B$6226,0)),"",INDIRECT("'SorP'!$A$"&amp;MATCH($S1695&amp;$J1695,SorP!C:C,0))))</f>
      </c>
      <c r="U1695" s="792"/>
      <c r="V1695" s="817" t="e">
        <f>IF(C1695="",NA(),IF(OR(C1695="Smelter not listed",C1695="Smelter not yet identified"),MATCH($B1695&amp;$D1695,'Smelter Look-up'!$J:$J,0),MATCH($B1695&amp;$C1695,'Smelter Look-up'!$J:$J,0)))</f>
        <v>#N/A</v>
      </c>
      <c r="X1695" s="818">
        <f t="shared" si="240"/>
        <v>0</v>
      </c>
      <c r="AB1695" s="819" t="str">
        <f t="shared" si="241"/>
      </c>
    </row>
    <row r="1696" ht="20"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39"/>
      </c>
      <c r="T1696" s="772" t="str">
        <f>IF(B1696="","",IF(ISERROR(MATCH($J1696,SorP!$B$1:$B$6226,0)),"",INDIRECT("'SorP'!$A$"&amp;MATCH($S1696&amp;$J1696,SorP!C:C,0))))</f>
      </c>
      <c r="U1696" s="792"/>
      <c r="V1696" s="817" t="e">
        <f>IF(C1696="",NA(),IF(OR(C1696="Smelter not listed",C1696="Smelter not yet identified"),MATCH($B1696&amp;$D1696,'Smelter Look-up'!$J:$J,0),MATCH($B1696&amp;$C1696,'Smelter Look-up'!$J:$J,0)))</f>
        <v>#N/A</v>
      </c>
      <c r="X1696" s="818">
        <f t="shared" si="240"/>
        <v>0</v>
      </c>
      <c r="AB1696" s="819" t="str">
        <f t="shared" si="241"/>
      </c>
    </row>
    <row r="1697" ht="20"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39"/>
      </c>
      <c r="T1697" s="772" t="str">
        <f>IF(B1697="","",IF(ISERROR(MATCH($J1697,SorP!$B$1:$B$6226,0)),"",INDIRECT("'SorP'!$A$"&amp;MATCH($S1697&amp;$J1697,SorP!C:C,0))))</f>
      </c>
      <c r="U1697" s="792"/>
      <c r="V1697" s="817" t="e">
        <f>IF(C1697="",NA(),IF(OR(C1697="Smelter not listed",C1697="Smelter not yet identified"),MATCH($B1697&amp;$D1697,'Smelter Look-up'!$J:$J,0),MATCH($B1697&amp;$C1697,'Smelter Look-up'!$J:$J,0)))</f>
        <v>#N/A</v>
      </c>
      <c r="X1697" s="818">
        <f t="shared" si="240"/>
        <v>0</v>
      </c>
      <c r="AB1697" s="819" t="str">
        <f t="shared" si="241"/>
      </c>
    </row>
    <row r="1698" ht="20"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39"/>
      </c>
      <c r="T1698" s="772" t="str">
        <f>IF(B1698="","",IF(ISERROR(MATCH($J1698,SorP!$B$1:$B$6226,0)),"",INDIRECT("'SorP'!$A$"&amp;MATCH($S1698&amp;$J1698,SorP!C:C,0))))</f>
      </c>
      <c r="U1698" s="792"/>
      <c r="V1698" s="817" t="e">
        <f>IF(C1698="",NA(),IF(OR(C1698="Smelter not listed",C1698="Smelter not yet identified"),MATCH($B1698&amp;$D1698,'Smelter Look-up'!$J:$J,0),MATCH($B1698&amp;$C1698,'Smelter Look-up'!$J:$J,0)))</f>
        <v>#N/A</v>
      </c>
      <c r="X1698" s="818">
        <f t="shared" si="240"/>
        <v>0</v>
      </c>
      <c r="AB1698" s="819" t="str">
        <f t="shared" si="241"/>
      </c>
    </row>
    <row r="1699" ht="20"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39"/>
      </c>
      <c r="T1699" s="772" t="str">
        <f>IF(B1699="","",IF(ISERROR(MATCH($J1699,SorP!$B$1:$B$6226,0)),"",INDIRECT("'SorP'!$A$"&amp;MATCH($S1699&amp;$J1699,SorP!C:C,0))))</f>
      </c>
      <c r="U1699" s="792"/>
      <c r="V1699" s="817" t="e">
        <f>IF(C1699="",NA(),IF(OR(C1699="Smelter not listed",C1699="Smelter not yet identified"),MATCH($B1699&amp;$D1699,'Smelter Look-up'!$J:$J,0),MATCH($B1699&amp;$C1699,'Smelter Look-up'!$J:$J,0)))</f>
        <v>#N/A</v>
      </c>
      <c r="X1699" s="818">
        <f t="shared" si="240"/>
        <v>0</v>
      </c>
      <c r="AB1699" s="819" t="str">
        <f t="shared" si="241"/>
      </c>
    </row>
    <row r="1700" ht="20"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39"/>
      </c>
      <c r="T1700" s="772" t="str">
        <f>IF(B1700="","",IF(ISERROR(MATCH($J1700,SorP!$B$1:$B$6226,0)),"",INDIRECT("'SorP'!$A$"&amp;MATCH($S1700&amp;$J1700,SorP!C:C,0))))</f>
      </c>
      <c r="U1700" s="792"/>
      <c r="V1700" s="817" t="e">
        <f>IF(C1700="",NA(),IF(OR(C1700="Smelter not listed",C1700="Smelter not yet identified"),MATCH($B1700&amp;$D1700,'Smelter Look-up'!$J:$J,0),MATCH($B1700&amp;$C1700,'Smelter Look-up'!$J:$J,0)))</f>
        <v>#N/A</v>
      </c>
      <c r="X1700" s="818">
        <f t="shared" si="240"/>
        <v>0</v>
      </c>
      <c r="AB1700" s="819" t="str">
        <f t="shared" si="241"/>
      </c>
    </row>
    <row r="1701" ht="20"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39"/>
      </c>
      <c r="T1701" s="772" t="str">
        <f>IF(B1701="","",IF(ISERROR(MATCH($J1701,SorP!$B$1:$B$6226,0)),"",INDIRECT("'SorP'!$A$"&amp;MATCH($S1701&amp;$J1701,SorP!C:C,0))))</f>
      </c>
      <c r="U1701" s="792"/>
      <c r="V1701" s="817" t="e">
        <f>IF(C1701="",NA(),IF(OR(C1701="Smelter not listed",C1701="Smelter not yet identified"),MATCH($B1701&amp;$D1701,'Smelter Look-up'!$J:$J,0),MATCH($B1701&amp;$C1701,'Smelter Look-up'!$J:$J,0)))</f>
        <v>#N/A</v>
      </c>
      <c r="X1701" s="818">
        <f t="shared" si="240"/>
        <v>0</v>
      </c>
      <c r="AB1701" s="819" t="str">
        <f t="shared" si="241"/>
      </c>
    </row>
    <row r="1702" ht="20"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39"/>
      </c>
      <c r="T1702" s="772" t="str">
        <f>IF(B1702="","",IF(ISERROR(MATCH($J1702,SorP!$B$1:$B$6226,0)),"",INDIRECT("'SorP'!$A$"&amp;MATCH($S1702&amp;$J1702,SorP!C:C,0))))</f>
      </c>
      <c r="U1702" s="792"/>
      <c r="V1702" s="817" t="e">
        <f>IF(C1702="",NA(),IF(OR(C1702="Smelter not listed",C1702="Smelter not yet identified"),MATCH($B1702&amp;$D1702,'Smelter Look-up'!$J:$J,0),MATCH($B1702&amp;$C1702,'Smelter Look-up'!$J:$J,0)))</f>
        <v>#N/A</v>
      </c>
      <c r="X1702" s="818">
        <f t="shared" si="240"/>
        <v>0</v>
      </c>
      <c r="AB1702" s="819" t="str">
        <f t="shared" si="241"/>
      </c>
    </row>
    <row r="1703" ht="20"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39"/>
      </c>
      <c r="T1703" s="772" t="str">
        <f>IF(B1703="","",IF(ISERROR(MATCH($J1703,SorP!$B$1:$B$6226,0)),"",INDIRECT("'SorP'!$A$"&amp;MATCH($S1703&amp;$J1703,SorP!C:C,0))))</f>
      </c>
      <c r="U1703" s="792"/>
      <c r="V1703" s="817" t="e">
        <f>IF(C1703="",NA(),IF(OR(C1703="Smelter not listed",C1703="Smelter not yet identified"),MATCH($B1703&amp;$D1703,'Smelter Look-up'!$J:$J,0),MATCH($B1703&amp;$C1703,'Smelter Look-up'!$J:$J,0)))</f>
        <v>#N/A</v>
      </c>
      <c r="X1703" s="818">
        <f t="shared" si="240"/>
        <v>0</v>
      </c>
      <c r="AB1703" s="819" t="str">
        <f t="shared" si="241"/>
      </c>
    </row>
    <row r="1704" ht="20"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39"/>
      </c>
      <c r="T1704" s="772" t="str">
        <f>IF(B1704="","",IF(ISERROR(MATCH($J1704,SorP!$B$1:$B$6226,0)),"",INDIRECT("'SorP'!$A$"&amp;MATCH($S1704&amp;$J1704,SorP!C:C,0))))</f>
      </c>
      <c r="U1704" s="792"/>
      <c r="V1704" s="817" t="e">
        <f>IF(C1704="",NA(),IF(OR(C1704="Smelter not listed",C1704="Smelter not yet identified"),MATCH($B1704&amp;$D1704,'Smelter Look-up'!$J:$J,0),MATCH($B1704&amp;$C1704,'Smelter Look-up'!$J:$J,0)))</f>
        <v>#N/A</v>
      </c>
      <c r="X1704" s="818">
        <f t="shared" si="240"/>
        <v>0</v>
      </c>
      <c r="AB1704" s="819" t="str">
        <f t="shared" si="241"/>
      </c>
    </row>
    <row r="1705" ht="20"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39"/>
      </c>
      <c r="T1705" s="772" t="str">
        <f>IF(B1705="","",IF(ISERROR(MATCH($J1705,SorP!$B$1:$B$6226,0)),"",INDIRECT("'SorP'!$A$"&amp;MATCH($S1705&amp;$J1705,SorP!C:C,0))))</f>
      </c>
      <c r="U1705" s="792"/>
      <c r="V1705" s="817" t="e">
        <f>IF(C1705="",NA(),IF(OR(C1705="Smelter not listed",C1705="Smelter not yet identified"),MATCH($B1705&amp;$D1705,'Smelter Look-up'!$J:$J,0),MATCH($B1705&amp;$C1705,'Smelter Look-up'!$J:$J,0)))</f>
        <v>#N/A</v>
      </c>
      <c r="X1705" s="818">
        <f t="shared" si="240"/>
        <v>0</v>
      </c>
      <c r="AB1705" s="819" t="str">
        <f t="shared" si="241"/>
      </c>
    </row>
    <row r="1706" ht="20"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39"/>
      </c>
      <c r="T1706" s="772" t="str">
        <f>IF(B1706="","",IF(ISERROR(MATCH($J1706,SorP!$B$1:$B$6226,0)),"",INDIRECT("'SorP'!$A$"&amp;MATCH($S1706&amp;$J1706,SorP!C:C,0))))</f>
      </c>
      <c r="U1706" s="792"/>
      <c r="V1706" s="817" t="e">
        <f>IF(C1706="",NA(),IF(OR(C1706="Smelter not listed",C1706="Smelter not yet identified"),MATCH($B1706&amp;$D1706,'Smelter Look-up'!$J:$J,0),MATCH($B1706&amp;$C1706,'Smelter Look-up'!$J:$J,0)))</f>
        <v>#N/A</v>
      </c>
      <c r="X1706" s="818">
        <f t="shared" si="240"/>
        <v>0</v>
      </c>
      <c r="AB1706" s="819" t="str">
        <f t="shared" si="241"/>
      </c>
    </row>
    <row r="1707" ht="20"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39"/>
      </c>
      <c r="T1707" s="772" t="str">
        <f>IF(B1707="","",IF(ISERROR(MATCH($J1707,SorP!$B$1:$B$6226,0)),"",INDIRECT("'SorP'!$A$"&amp;MATCH($S1707&amp;$J1707,SorP!C:C,0))))</f>
      </c>
      <c r="U1707" s="792"/>
      <c r="V1707" s="817" t="e">
        <f>IF(C1707="",NA(),IF(OR(C1707="Smelter not listed",C1707="Smelter not yet identified"),MATCH($B1707&amp;$D1707,'Smelter Look-up'!$J:$J,0),MATCH($B1707&amp;$C1707,'Smelter Look-up'!$J:$J,0)))</f>
        <v>#N/A</v>
      </c>
      <c r="X1707" s="818">
        <f t="shared" si="240"/>
        <v>0</v>
      </c>
      <c r="AB1707" s="819" t="str">
        <f t="shared" si="241"/>
      </c>
    </row>
    <row r="1708" ht="20"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39"/>
      </c>
      <c r="T1708" s="772" t="str">
        <f>IF(B1708="","",IF(ISERROR(MATCH($J1708,SorP!$B$1:$B$6226,0)),"",INDIRECT("'SorP'!$A$"&amp;MATCH($S1708&amp;$J1708,SorP!C:C,0))))</f>
      </c>
      <c r="U1708" s="792"/>
      <c r="V1708" s="817" t="e">
        <f>IF(C1708="",NA(),IF(OR(C1708="Smelter not listed",C1708="Smelter not yet identified"),MATCH($B1708&amp;$D1708,'Smelter Look-up'!$J:$J,0),MATCH($B1708&amp;$C1708,'Smelter Look-up'!$J:$J,0)))</f>
        <v>#N/A</v>
      </c>
      <c r="X1708" s="818">
        <f t="shared" si="240"/>
        <v>0</v>
      </c>
      <c r="AB1708" s="819" t="str">
        <f t="shared" si="241"/>
      </c>
    </row>
    <row r="1709" ht="20"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39"/>
      </c>
      <c r="T1709" s="772" t="str">
        <f>IF(B1709="","",IF(ISERROR(MATCH($J1709,SorP!$B$1:$B$6226,0)),"",INDIRECT("'SorP'!$A$"&amp;MATCH($S1709&amp;$J1709,SorP!C:C,0))))</f>
      </c>
      <c r="U1709" s="792"/>
      <c r="V1709" s="817" t="e">
        <f>IF(C1709="",NA(),IF(OR(C1709="Smelter not listed",C1709="Smelter not yet identified"),MATCH($B1709&amp;$D1709,'Smelter Look-up'!$J:$J,0),MATCH($B1709&amp;$C1709,'Smelter Look-up'!$J:$J,0)))</f>
        <v>#N/A</v>
      </c>
      <c r="X1709" s="818">
        <f t="shared" si="240"/>
        <v>0</v>
      </c>
      <c r="AB1709" s="819" t="str">
        <f t="shared" si="241"/>
      </c>
    </row>
    <row r="1710" ht="20"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39"/>
      </c>
      <c r="T1710" s="772" t="str">
        <f>IF(B1710="","",IF(ISERROR(MATCH($J1710,SorP!$B$1:$B$6226,0)),"",INDIRECT("'SorP'!$A$"&amp;MATCH($S1710&amp;$J1710,SorP!C:C,0))))</f>
      </c>
      <c r="U1710" s="792"/>
      <c r="V1710" s="817" t="e">
        <f>IF(C1710="",NA(),IF(OR(C1710="Smelter not listed",C1710="Smelter not yet identified"),MATCH($B1710&amp;$D1710,'Smelter Look-up'!$J:$J,0),MATCH($B1710&amp;$C1710,'Smelter Look-up'!$J:$J,0)))</f>
        <v>#N/A</v>
      </c>
      <c r="X1710" s="818">
        <f t="shared" si="240"/>
        <v>0</v>
      </c>
      <c r="AB1710" s="819" t="str">
        <f t="shared" si="241"/>
      </c>
    </row>
    <row r="1711" ht="20"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39"/>
      </c>
      <c r="T1711" s="772" t="str">
        <f>IF(B1711="","",IF(ISERROR(MATCH($J1711,SorP!$B$1:$B$6226,0)),"",INDIRECT("'SorP'!$A$"&amp;MATCH($S1711&amp;$J1711,SorP!C:C,0))))</f>
      </c>
      <c r="U1711" s="792"/>
      <c r="V1711" s="817" t="e">
        <f>IF(C1711="",NA(),IF(OR(C1711="Smelter not listed",C1711="Smelter not yet identified"),MATCH($B1711&amp;$D1711,'Smelter Look-up'!$J:$J,0),MATCH($B1711&amp;$C1711,'Smelter Look-up'!$J:$J,0)))</f>
        <v>#N/A</v>
      </c>
      <c r="X1711" s="818">
        <f t="shared" si="240"/>
        <v>0</v>
      </c>
      <c r="AB1711" s="819" t="str">
        <f t="shared" si="241"/>
      </c>
    </row>
    <row r="1712" ht="20"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39"/>
      </c>
      <c r="T1712" s="772" t="str">
        <f>IF(B1712="","",IF(ISERROR(MATCH($J1712,SorP!$B$1:$B$6226,0)),"",INDIRECT("'SorP'!$A$"&amp;MATCH($S1712&amp;$J1712,SorP!C:C,0))))</f>
      </c>
      <c r="U1712" s="792"/>
      <c r="V1712" s="817" t="e">
        <f>IF(C1712="",NA(),IF(OR(C1712="Smelter not listed",C1712="Smelter not yet identified"),MATCH($B1712&amp;$D1712,'Smelter Look-up'!$J:$J,0),MATCH($B1712&amp;$C1712,'Smelter Look-up'!$J:$J,0)))</f>
        <v>#N/A</v>
      </c>
      <c r="X1712" s="818">
        <f t="shared" si="240"/>
        <v>0</v>
      </c>
      <c r="AB1712" s="819" t="str">
        <f t="shared" si="241"/>
      </c>
    </row>
    <row r="1713" ht="20"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39"/>
      </c>
      <c r="T1713" s="772" t="str">
        <f>IF(B1713="","",IF(ISERROR(MATCH($J1713,SorP!$B$1:$B$6226,0)),"",INDIRECT("'SorP'!$A$"&amp;MATCH($S1713&amp;$J1713,SorP!C:C,0))))</f>
      </c>
      <c r="U1713" s="792"/>
      <c r="V1713" s="817" t="e">
        <f>IF(C1713="",NA(),IF(OR(C1713="Smelter not listed",C1713="Smelter not yet identified"),MATCH($B1713&amp;$D1713,'Smelter Look-up'!$J:$J,0),MATCH($B1713&amp;$C1713,'Smelter Look-up'!$J:$J,0)))</f>
        <v>#N/A</v>
      </c>
      <c r="X1713" s="818">
        <f t="shared" si="240"/>
        <v>0</v>
      </c>
      <c r="AB1713" s="819" t="str">
        <f t="shared" si="241"/>
      </c>
    </row>
    <row r="1714" ht="20"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39"/>
      </c>
      <c r="T1714" s="772" t="str">
        <f>IF(B1714="","",IF(ISERROR(MATCH($J1714,SorP!$B$1:$B$6226,0)),"",INDIRECT("'SorP'!$A$"&amp;MATCH($S1714&amp;$J1714,SorP!C:C,0))))</f>
      </c>
      <c r="U1714" s="792"/>
      <c r="V1714" s="817" t="e">
        <f>IF(C1714="",NA(),IF(OR(C1714="Smelter not listed",C1714="Smelter not yet identified"),MATCH($B1714&amp;$D1714,'Smelter Look-up'!$J:$J,0),MATCH($B1714&amp;$C1714,'Smelter Look-up'!$J:$J,0)))</f>
        <v>#N/A</v>
      </c>
      <c r="X1714" s="818">
        <f t="shared" si="240"/>
        <v>0</v>
      </c>
      <c r="AB1714" s="819" t="str">
        <f t="shared" si="241"/>
      </c>
    </row>
    <row r="1715" ht="20"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39"/>
      </c>
      <c r="T1715" s="772" t="str">
        <f>IF(B1715="","",IF(ISERROR(MATCH($J1715,SorP!$B$1:$B$6226,0)),"",INDIRECT("'SorP'!$A$"&amp;MATCH($S1715&amp;$J1715,SorP!C:C,0))))</f>
      </c>
      <c r="U1715" s="792"/>
      <c r="V1715" s="817" t="e">
        <f>IF(C1715="",NA(),IF(OR(C1715="Smelter not listed",C1715="Smelter not yet identified"),MATCH($B1715&amp;$D1715,'Smelter Look-up'!$J:$J,0),MATCH($B1715&amp;$C1715,'Smelter Look-up'!$J:$J,0)))</f>
        <v>#N/A</v>
      </c>
      <c r="X1715" s="818">
        <f t="shared" si="240"/>
        <v>0</v>
      </c>
      <c r="AB1715" s="819" t="str">
        <f t="shared" si="241"/>
      </c>
    </row>
    <row r="1716" ht="20"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39"/>
      </c>
      <c r="T1716" s="772" t="str">
        <f>IF(B1716="","",IF(ISERROR(MATCH($J1716,SorP!$B$1:$B$6226,0)),"",INDIRECT("'SorP'!$A$"&amp;MATCH($S1716&amp;$J1716,SorP!C:C,0))))</f>
      </c>
      <c r="U1716" s="792"/>
      <c r="V1716" s="817" t="e">
        <f>IF(C1716="",NA(),IF(OR(C1716="Smelter not listed",C1716="Smelter not yet identified"),MATCH($B1716&amp;$D1716,'Smelter Look-up'!$J:$J,0),MATCH($B1716&amp;$C1716,'Smelter Look-up'!$J:$J,0)))</f>
        <v>#N/A</v>
      </c>
      <c r="X1716" s="818">
        <f t="shared" si="240"/>
        <v>0</v>
      </c>
      <c r="AB1716" s="819" t="str">
        <f t="shared" si="241"/>
      </c>
    </row>
    <row r="1717" ht="20"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39"/>
      </c>
      <c r="T1717" s="772" t="str">
        <f>IF(B1717="","",IF(ISERROR(MATCH($J1717,SorP!$B$1:$B$6226,0)),"",INDIRECT("'SorP'!$A$"&amp;MATCH($S1717&amp;$J1717,SorP!C:C,0))))</f>
      </c>
      <c r="U1717" s="792"/>
      <c r="V1717" s="817" t="e">
        <f>IF(C1717="",NA(),IF(OR(C1717="Smelter not listed",C1717="Smelter not yet identified"),MATCH($B1717&amp;$D1717,'Smelter Look-up'!$J:$J,0),MATCH($B1717&amp;$C1717,'Smelter Look-up'!$J:$J,0)))</f>
        <v>#N/A</v>
      </c>
      <c r="X1717" s="818">
        <f t="shared" si="240"/>
        <v>0</v>
      </c>
      <c r="AB1717" s="819" t="str">
        <f t="shared" si="241"/>
      </c>
    </row>
    <row r="1718" ht="20"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39"/>
      </c>
      <c r="T1718" s="772" t="str">
        <f>IF(B1718="","",IF(ISERROR(MATCH($J1718,SorP!$B$1:$B$6226,0)),"",INDIRECT("'SorP'!$A$"&amp;MATCH($S1718&amp;$J1718,SorP!C:C,0))))</f>
      </c>
      <c r="U1718" s="792"/>
      <c r="V1718" s="817" t="e">
        <f>IF(C1718="",NA(),IF(OR(C1718="Smelter not listed",C1718="Smelter not yet identified"),MATCH($B1718&amp;$D1718,'Smelter Look-up'!$J:$J,0),MATCH($B1718&amp;$C1718,'Smelter Look-up'!$J:$J,0)))</f>
        <v>#N/A</v>
      </c>
      <c r="X1718" s="818">
        <f t="shared" si="240"/>
        <v>0</v>
      </c>
      <c r="AB1718" s="819" t="str">
        <f t="shared" si="241"/>
      </c>
    </row>
    <row r="1719" ht="20"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39"/>
      </c>
      <c r="T1719" s="772" t="str">
        <f>IF(B1719="","",IF(ISERROR(MATCH($J1719,SorP!$B$1:$B$6226,0)),"",INDIRECT("'SorP'!$A$"&amp;MATCH($S1719&amp;$J1719,SorP!C:C,0))))</f>
      </c>
      <c r="U1719" s="792"/>
      <c r="V1719" s="817" t="e">
        <f>IF(C1719="",NA(),IF(OR(C1719="Smelter not listed",C1719="Smelter not yet identified"),MATCH($B1719&amp;$D1719,'Smelter Look-up'!$J:$J,0),MATCH($B1719&amp;$C1719,'Smelter Look-up'!$J:$J,0)))</f>
        <v>#N/A</v>
      </c>
      <c r="X1719" s="818">
        <f t="shared" si="240"/>
        <v>0</v>
      </c>
      <c r="AB1719" s="819" t="str">
        <f t="shared" si="241"/>
      </c>
    </row>
    <row r="1720" ht="20"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39"/>
      </c>
      <c r="T1720" s="772" t="str">
        <f>IF(B1720="","",IF(ISERROR(MATCH($J1720,SorP!$B$1:$B$6226,0)),"",INDIRECT("'SorP'!$A$"&amp;MATCH($S1720&amp;$J1720,SorP!C:C,0))))</f>
      </c>
      <c r="U1720" s="792"/>
      <c r="V1720" s="817" t="e">
        <f>IF(C1720="",NA(),IF(OR(C1720="Smelter not listed",C1720="Smelter not yet identified"),MATCH($B1720&amp;$D1720,'Smelter Look-up'!$J:$J,0),MATCH($B1720&amp;$C1720,'Smelter Look-up'!$J:$J,0)))</f>
        <v>#N/A</v>
      </c>
      <c r="X1720" s="818">
        <f t="shared" si="240"/>
        <v>0</v>
      </c>
      <c r="AB1720" s="819" t="str">
        <f t="shared" si="241"/>
      </c>
    </row>
    <row r="1721" ht="20"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39"/>
      </c>
      <c r="T1721" s="772" t="str">
        <f>IF(B1721="","",IF(ISERROR(MATCH($J1721,SorP!$B$1:$B$6226,0)),"",INDIRECT("'SorP'!$A$"&amp;MATCH($S1721&amp;$J1721,SorP!C:C,0))))</f>
      </c>
      <c r="U1721" s="792"/>
      <c r="V1721" s="817" t="e">
        <f>IF(C1721="",NA(),IF(OR(C1721="Smelter not listed",C1721="Smelter not yet identified"),MATCH($B1721&amp;$D1721,'Smelter Look-up'!$J:$J,0),MATCH($B1721&amp;$C1721,'Smelter Look-up'!$J:$J,0)))</f>
        <v>#N/A</v>
      </c>
      <c r="X1721" s="818">
        <f t="shared" si="240"/>
        <v>0</v>
      </c>
      <c r="AB1721" s="819" t="str">
        <f t="shared" si="241"/>
      </c>
    </row>
    <row r="1722" ht="20"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39"/>
      </c>
      <c r="T1722" s="772" t="str">
        <f>IF(B1722="","",IF(ISERROR(MATCH($J1722,SorP!$B$1:$B$6226,0)),"",INDIRECT("'SorP'!$A$"&amp;MATCH($S1722&amp;$J1722,SorP!C:C,0))))</f>
      </c>
      <c r="U1722" s="792"/>
      <c r="V1722" s="817" t="e">
        <f>IF(C1722="",NA(),IF(OR(C1722="Smelter not listed",C1722="Smelter not yet identified"),MATCH($B1722&amp;$D1722,'Smelter Look-up'!$J:$J,0),MATCH($B1722&amp;$C1722,'Smelter Look-up'!$J:$J,0)))</f>
        <v>#N/A</v>
      </c>
      <c r="X1722" s="818">
        <f t="shared" si="240"/>
        <v>0</v>
      </c>
      <c r="AB1722" s="819" t="str">
        <f t="shared" si="241"/>
      </c>
    </row>
    <row r="1723" ht="20"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IF(B1723="","",IF(ISERROR(MATCH($J1723,SorP!$B$1:$B$6226,0)),"",INDIRECT("'SorP'!$A$"&amp;MATCH($S1723&amp;$J1723,SorP!C:C,0))))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5">IF(B1724="","",IF(ISERROR(MATCH($E1724,CL,0)),"Unknown",INDIRECT("'C'!$A$"&amp;MATCH($E1724,CL,0)+1)))</f>
      </c>
      <c r="T1724" s="772" t="str">
        <f>IF(B1724="","",IF(ISERROR(MATCH($J1724,SorP!$B$1:$B$6226,0)),"",INDIRECT("'SorP'!$A$"&amp;MATCH($S1724&amp;$J1724,SorP!C:C,0))))</f>
      </c>
      <c r="U1724" s="792"/>
      <c r="V1724" s="817" t="e">
        <f>IF(C1724="",NA(),IF(OR(C1724="Smelter not listed",C1724="Smelter not yet identified"),MATCH($B1724&amp;$D1724,'Smelter Look-up'!$J:$J,0),MATCH($B1724&amp;$C1724,'Smelter Look-up'!$J:$J,0)))</f>
        <v>#N/A</v>
      </c>
      <c r="X1724" s="818">
        <f ref="X1724:X1755" t="shared" si="246">IF(AND(C1724="Smelter not listed",OR(LEN(D1724)=0,LEN(E1724)=0)),1,0)</f>
        <v>0</v>
      </c>
      <c r="AB1724" s="819" t="str">
        <f ref="AB1724:AB1755" t="shared" si="247">B1724&amp;C1724</f>
      </c>
    </row>
    <row r="1725" ht="20"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5"/>
      </c>
      <c r="T1725" s="772" t="str">
        <f>IF(B1725="","",IF(ISERROR(MATCH($J1725,SorP!$B$1:$B$6226,0)),"",INDIRECT("'SorP'!$A$"&amp;MATCH($S1725&amp;$J1725,SorP!C:C,0))))</f>
      </c>
      <c r="U1725" s="792"/>
      <c r="V1725" s="817" t="e">
        <f>IF(C1725="",NA(),IF(OR(C1725="Smelter not listed",C1725="Smelter not yet identified"),MATCH($B1725&amp;$D1725,'Smelter Look-up'!$J:$J,0),MATCH($B1725&amp;$C1725,'Smelter Look-up'!$J:$J,0)))</f>
        <v>#N/A</v>
      </c>
      <c r="X1725" s="818">
        <f t="shared" si="246"/>
        <v>0</v>
      </c>
      <c r="AB1725" s="819" t="str">
        <f t="shared" si="247"/>
      </c>
    </row>
    <row r="1726" ht="20"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5"/>
      </c>
      <c r="T1726" s="772" t="str">
        <f>IF(B1726="","",IF(ISERROR(MATCH($J1726,SorP!$B$1:$B$6226,0)),"",INDIRECT("'SorP'!$A$"&amp;MATCH($S1726&amp;$J1726,SorP!C:C,0))))</f>
      </c>
      <c r="U1726" s="792"/>
      <c r="V1726" s="817" t="e">
        <f>IF(C1726="",NA(),IF(OR(C1726="Smelter not listed",C1726="Smelter not yet identified"),MATCH($B1726&amp;$D1726,'Smelter Look-up'!$J:$J,0),MATCH($B1726&amp;$C1726,'Smelter Look-up'!$J:$J,0)))</f>
        <v>#N/A</v>
      </c>
      <c r="X1726" s="818">
        <f t="shared" si="246"/>
        <v>0</v>
      </c>
      <c r="AB1726" s="819" t="str">
        <f t="shared" si="247"/>
      </c>
    </row>
    <row r="1727" ht="20"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5"/>
      </c>
      <c r="T1727" s="772" t="str">
        <f>IF(B1727="","",IF(ISERROR(MATCH($J1727,SorP!$B$1:$B$6226,0)),"",INDIRECT("'SorP'!$A$"&amp;MATCH($S1727&amp;$J1727,SorP!C:C,0))))</f>
      </c>
      <c r="U1727" s="792"/>
      <c r="V1727" s="817" t="e">
        <f>IF(C1727="",NA(),IF(OR(C1727="Smelter not listed",C1727="Smelter not yet identified"),MATCH($B1727&amp;$D1727,'Smelter Look-up'!$J:$J,0),MATCH($B1727&amp;$C1727,'Smelter Look-up'!$J:$J,0)))</f>
        <v>#N/A</v>
      </c>
      <c r="X1727" s="818">
        <f t="shared" si="246"/>
        <v>0</v>
      </c>
      <c r="AB1727" s="819" t="str">
        <f t="shared" si="247"/>
      </c>
    </row>
    <row r="1728" ht="20"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5"/>
      </c>
      <c r="T1728" s="772" t="str">
        <f>IF(B1728="","",IF(ISERROR(MATCH($J1728,SorP!$B$1:$B$6226,0)),"",INDIRECT("'SorP'!$A$"&amp;MATCH($S1728&amp;$J1728,SorP!C:C,0))))</f>
      </c>
      <c r="U1728" s="792"/>
      <c r="V1728" s="817" t="e">
        <f>IF(C1728="",NA(),IF(OR(C1728="Smelter not listed",C1728="Smelter not yet identified"),MATCH($B1728&amp;$D1728,'Smelter Look-up'!$J:$J,0),MATCH($B1728&amp;$C1728,'Smelter Look-up'!$J:$J,0)))</f>
        <v>#N/A</v>
      </c>
      <c r="X1728" s="818">
        <f t="shared" si="246"/>
        <v>0</v>
      </c>
      <c r="AB1728" s="819" t="str">
        <f t="shared" si="247"/>
      </c>
    </row>
    <row r="1729" ht="20"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5"/>
      </c>
      <c r="T1729" s="772" t="str">
        <f>IF(B1729="","",IF(ISERROR(MATCH($J1729,SorP!$B$1:$B$6226,0)),"",INDIRECT("'SorP'!$A$"&amp;MATCH($S1729&amp;$J1729,SorP!C:C,0))))</f>
      </c>
      <c r="U1729" s="792"/>
      <c r="V1729" s="817" t="e">
        <f>IF(C1729="",NA(),IF(OR(C1729="Smelter not listed",C1729="Smelter not yet identified"),MATCH($B1729&amp;$D1729,'Smelter Look-up'!$J:$J,0),MATCH($B1729&amp;$C1729,'Smelter Look-up'!$J:$J,0)))</f>
        <v>#N/A</v>
      </c>
      <c r="X1729" s="818">
        <f t="shared" si="246"/>
        <v>0</v>
      </c>
      <c r="AB1729" s="819" t="str">
        <f t="shared" si="247"/>
      </c>
    </row>
    <row r="1730" ht="20"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5"/>
      </c>
      <c r="T1730" s="772" t="str">
        <f>IF(B1730="","",IF(ISERROR(MATCH($J1730,SorP!$B$1:$B$6226,0)),"",INDIRECT("'SorP'!$A$"&amp;MATCH($S1730&amp;$J1730,SorP!C:C,0))))</f>
      </c>
      <c r="U1730" s="792"/>
      <c r="V1730" s="817" t="e">
        <f>IF(C1730="",NA(),IF(OR(C1730="Smelter not listed",C1730="Smelter not yet identified"),MATCH($B1730&amp;$D1730,'Smelter Look-up'!$J:$J,0),MATCH($B1730&amp;$C1730,'Smelter Look-up'!$J:$J,0)))</f>
        <v>#N/A</v>
      </c>
      <c r="X1730" s="818">
        <f t="shared" si="246"/>
        <v>0</v>
      </c>
      <c r="AB1730" s="819" t="str">
        <f t="shared" si="247"/>
      </c>
    </row>
    <row r="1731" ht="20"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5"/>
      </c>
      <c r="T1731" s="772" t="str">
        <f>IF(B1731="","",IF(ISERROR(MATCH($J1731,SorP!$B$1:$B$6226,0)),"",INDIRECT("'SorP'!$A$"&amp;MATCH($S1731&amp;$J1731,SorP!C:C,0))))</f>
      </c>
      <c r="U1731" s="792"/>
      <c r="V1731" s="817" t="e">
        <f>IF(C1731="",NA(),IF(OR(C1731="Smelter not listed",C1731="Smelter not yet identified"),MATCH($B1731&amp;$D1731,'Smelter Look-up'!$J:$J,0),MATCH($B1731&amp;$C1731,'Smelter Look-up'!$J:$J,0)))</f>
        <v>#N/A</v>
      </c>
      <c r="X1731" s="818">
        <f t="shared" si="246"/>
        <v>0</v>
      </c>
      <c r="AB1731" s="819" t="str">
        <f t="shared" si="247"/>
      </c>
    </row>
    <row r="1732" ht="20"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5"/>
      </c>
      <c r="T1732" s="772" t="str">
        <f>IF(B1732="","",IF(ISERROR(MATCH($J1732,SorP!$B$1:$B$6226,0)),"",INDIRECT("'SorP'!$A$"&amp;MATCH($S1732&amp;$J1732,SorP!C:C,0))))</f>
      </c>
      <c r="U1732" s="792"/>
      <c r="V1732" s="817" t="e">
        <f>IF(C1732="",NA(),IF(OR(C1732="Smelter not listed",C1732="Smelter not yet identified"),MATCH($B1732&amp;$D1732,'Smelter Look-up'!$J:$J,0),MATCH($B1732&amp;$C1732,'Smelter Look-up'!$J:$J,0)))</f>
        <v>#N/A</v>
      </c>
      <c r="X1732" s="818">
        <f t="shared" si="246"/>
        <v>0</v>
      </c>
      <c r="AB1732" s="819" t="str">
        <f t="shared" si="247"/>
      </c>
    </row>
    <row r="1733" ht="20"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5"/>
      </c>
      <c r="T1733" s="772" t="str">
        <f>IF(B1733="","",IF(ISERROR(MATCH($J1733,SorP!$B$1:$B$6226,0)),"",INDIRECT("'SorP'!$A$"&amp;MATCH($S1733&amp;$J1733,SorP!C:C,0))))</f>
      </c>
      <c r="U1733" s="792"/>
      <c r="V1733" s="817" t="e">
        <f>IF(C1733="",NA(),IF(OR(C1733="Smelter not listed",C1733="Smelter not yet identified"),MATCH($B1733&amp;$D1733,'Smelter Look-up'!$J:$J,0),MATCH($B1733&amp;$C1733,'Smelter Look-up'!$J:$J,0)))</f>
        <v>#N/A</v>
      </c>
      <c r="X1733" s="818">
        <f t="shared" si="246"/>
        <v>0</v>
      </c>
      <c r="AB1733" s="819" t="str">
        <f t="shared" si="247"/>
      </c>
    </row>
    <row r="1734" ht="20"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5"/>
      </c>
      <c r="T1734" s="772" t="str">
        <f>IF(B1734="","",IF(ISERROR(MATCH($J1734,SorP!$B$1:$B$6226,0)),"",INDIRECT("'SorP'!$A$"&amp;MATCH($S1734&amp;$J1734,SorP!C:C,0))))</f>
      </c>
      <c r="U1734" s="792"/>
      <c r="V1734" s="817" t="e">
        <f>IF(C1734="",NA(),IF(OR(C1734="Smelter not listed",C1734="Smelter not yet identified"),MATCH($B1734&amp;$D1734,'Smelter Look-up'!$J:$J,0),MATCH($B1734&amp;$C1734,'Smelter Look-up'!$J:$J,0)))</f>
        <v>#N/A</v>
      </c>
      <c r="X1734" s="818">
        <f t="shared" si="246"/>
        <v>0</v>
      </c>
      <c r="AB1734" s="819" t="str">
        <f t="shared" si="247"/>
      </c>
    </row>
    <row r="1735" ht="20"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5"/>
      </c>
      <c r="T1735" s="772" t="str">
        <f>IF(B1735="","",IF(ISERROR(MATCH($J1735,SorP!$B$1:$B$6226,0)),"",INDIRECT("'SorP'!$A$"&amp;MATCH($S1735&amp;$J1735,SorP!C:C,0))))</f>
      </c>
      <c r="U1735" s="792"/>
      <c r="V1735" s="817" t="e">
        <f>IF(C1735="",NA(),IF(OR(C1735="Smelter not listed",C1735="Smelter not yet identified"),MATCH($B1735&amp;$D1735,'Smelter Look-up'!$J:$J,0),MATCH($B1735&amp;$C1735,'Smelter Look-up'!$J:$J,0)))</f>
        <v>#N/A</v>
      </c>
      <c r="X1735" s="818">
        <f t="shared" si="246"/>
        <v>0</v>
      </c>
      <c r="AB1735" s="819" t="str">
        <f t="shared" si="247"/>
      </c>
    </row>
    <row r="1736" ht="20"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5"/>
      </c>
      <c r="T1736" s="772" t="str">
        <f>IF(B1736="","",IF(ISERROR(MATCH($J1736,SorP!$B$1:$B$6226,0)),"",INDIRECT("'SorP'!$A$"&amp;MATCH($S1736&amp;$J1736,SorP!C:C,0))))</f>
      </c>
      <c r="U1736" s="792"/>
      <c r="V1736" s="817" t="e">
        <f>IF(C1736="",NA(),IF(OR(C1736="Smelter not listed",C1736="Smelter not yet identified"),MATCH($B1736&amp;$D1736,'Smelter Look-up'!$J:$J,0),MATCH($B1736&amp;$C1736,'Smelter Look-up'!$J:$J,0)))</f>
        <v>#N/A</v>
      </c>
      <c r="X1736" s="818">
        <f t="shared" si="246"/>
        <v>0</v>
      </c>
      <c r="AB1736" s="819" t="str">
        <f t="shared" si="247"/>
      </c>
    </row>
    <row r="1737" ht="20"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5"/>
      </c>
      <c r="T1737" s="772" t="str">
        <f>IF(B1737="","",IF(ISERROR(MATCH($J1737,SorP!$B$1:$B$6226,0)),"",INDIRECT("'SorP'!$A$"&amp;MATCH($S1737&amp;$J1737,SorP!C:C,0))))</f>
      </c>
      <c r="U1737" s="792"/>
      <c r="V1737" s="817" t="e">
        <f>IF(C1737="",NA(),IF(OR(C1737="Smelter not listed",C1737="Smelter not yet identified"),MATCH($B1737&amp;$D1737,'Smelter Look-up'!$J:$J,0),MATCH($B1737&amp;$C1737,'Smelter Look-up'!$J:$J,0)))</f>
        <v>#N/A</v>
      </c>
      <c r="X1737" s="818">
        <f t="shared" si="246"/>
        <v>0</v>
      </c>
      <c r="AB1737" s="819" t="str">
        <f t="shared" si="247"/>
      </c>
    </row>
    <row r="1738" ht="20"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5"/>
      </c>
      <c r="T1738" s="772" t="str">
        <f>IF(B1738="","",IF(ISERROR(MATCH($J1738,SorP!$B$1:$B$6226,0)),"",INDIRECT("'SorP'!$A$"&amp;MATCH($S1738&amp;$J1738,SorP!C:C,0))))</f>
      </c>
      <c r="U1738" s="792"/>
      <c r="V1738" s="817" t="e">
        <f>IF(C1738="",NA(),IF(OR(C1738="Smelter not listed",C1738="Smelter not yet identified"),MATCH($B1738&amp;$D1738,'Smelter Look-up'!$J:$J,0),MATCH($B1738&amp;$C1738,'Smelter Look-up'!$J:$J,0)))</f>
        <v>#N/A</v>
      </c>
      <c r="X1738" s="818">
        <f t="shared" si="246"/>
        <v>0</v>
      </c>
      <c r="AB1738" s="819" t="str">
        <f t="shared" si="247"/>
      </c>
    </row>
    <row r="1739" ht="20"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5"/>
      </c>
      <c r="T1739" s="772" t="str">
        <f>IF(B1739="","",IF(ISERROR(MATCH($J1739,SorP!$B$1:$B$6226,0)),"",INDIRECT("'SorP'!$A$"&amp;MATCH($S1739&amp;$J1739,SorP!C:C,0))))</f>
      </c>
      <c r="U1739" s="792"/>
      <c r="V1739" s="817" t="e">
        <f>IF(C1739="",NA(),IF(OR(C1739="Smelter not listed",C1739="Smelter not yet identified"),MATCH($B1739&amp;$D1739,'Smelter Look-up'!$J:$J,0),MATCH($B1739&amp;$C1739,'Smelter Look-up'!$J:$J,0)))</f>
        <v>#N/A</v>
      </c>
      <c r="X1739" s="818">
        <f t="shared" si="246"/>
        <v>0</v>
      </c>
      <c r="AB1739" s="819" t="str">
        <f t="shared" si="247"/>
      </c>
    </row>
    <row r="1740" ht="20"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5"/>
      </c>
      <c r="T1740" s="772" t="str">
        <f>IF(B1740="","",IF(ISERROR(MATCH($J1740,SorP!$B$1:$B$6226,0)),"",INDIRECT("'SorP'!$A$"&amp;MATCH($S1740&amp;$J1740,SorP!C:C,0))))</f>
      </c>
      <c r="U1740" s="792"/>
      <c r="V1740" s="817" t="e">
        <f>IF(C1740="",NA(),IF(OR(C1740="Smelter not listed",C1740="Smelter not yet identified"),MATCH($B1740&amp;$D1740,'Smelter Look-up'!$J:$J,0),MATCH($B1740&amp;$C1740,'Smelter Look-up'!$J:$J,0)))</f>
        <v>#N/A</v>
      </c>
      <c r="X1740" s="818">
        <f t="shared" si="246"/>
        <v>0</v>
      </c>
      <c r="AB1740" s="819" t="str">
        <f t="shared" si="247"/>
      </c>
    </row>
    <row r="1741" ht="20"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5"/>
      </c>
      <c r="T1741" s="772" t="str">
        <f>IF(B1741="","",IF(ISERROR(MATCH($J1741,SorP!$B$1:$B$6226,0)),"",INDIRECT("'SorP'!$A$"&amp;MATCH($S1741&amp;$J1741,SorP!C:C,0))))</f>
      </c>
      <c r="U1741" s="792"/>
      <c r="V1741" s="817" t="e">
        <f>IF(C1741="",NA(),IF(OR(C1741="Smelter not listed",C1741="Smelter not yet identified"),MATCH($B1741&amp;$D1741,'Smelter Look-up'!$J:$J,0),MATCH($B1741&amp;$C1741,'Smelter Look-up'!$J:$J,0)))</f>
        <v>#N/A</v>
      </c>
      <c r="X1741" s="818">
        <f t="shared" si="246"/>
        <v>0</v>
      </c>
      <c r="AB1741" s="819" t="str">
        <f t="shared" si="247"/>
      </c>
    </row>
    <row r="1742" ht="20"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5"/>
      </c>
      <c r="T1742" s="772" t="str">
        <f>IF(B1742="","",IF(ISERROR(MATCH($J1742,SorP!$B$1:$B$6226,0)),"",INDIRECT("'SorP'!$A$"&amp;MATCH($S1742&amp;$J1742,SorP!C:C,0))))</f>
      </c>
      <c r="U1742" s="792"/>
      <c r="V1742" s="817" t="e">
        <f>IF(C1742="",NA(),IF(OR(C1742="Smelter not listed",C1742="Smelter not yet identified"),MATCH($B1742&amp;$D1742,'Smelter Look-up'!$J:$J,0),MATCH($B1742&amp;$C1742,'Smelter Look-up'!$J:$J,0)))</f>
        <v>#N/A</v>
      </c>
      <c r="X1742" s="818">
        <f t="shared" si="246"/>
        <v>0</v>
      </c>
      <c r="AB1742" s="819" t="str">
        <f t="shared" si="247"/>
      </c>
    </row>
    <row r="1743" ht="20"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5"/>
      </c>
      <c r="T1743" s="772" t="str">
        <f>IF(B1743="","",IF(ISERROR(MATCH($J1743,SorP!$B$1:$B$6226,0)),"",INDIRECT("'SorP'!$A$"&amp;MATCH($S1743&amp;$J1743,SorP!C:C,0))))</f>
      </c>
      <c r="U1743" s="792"/>
      <c r="V1743" s="817" t="e">
        <f>IF(C1743="",NA(),IF(OR(C1743="Smelter not listed",C1743="Smelter not yet identified"),MATCH($B1743&amp;$D1743,'Smelter Look-up'!$J:$J,0),MATCH($B1743&amp;$C1743,'Smelter Look-up'!$J:$J,0)))</f>
        <v>#N/A</v>
      </c>
      <c r="X1743" s="818">
        <f t="shared" si="246"/>
        <v>0</v>
      </c>
      <c r="AB1743" s="819" t="str">
        <f t="shared" si="247"/>
      </c>
    </row>
    <row r="1744" ht="20"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5"/>
      </c>
      <c r="T1744" s="772" t="str">
        <f>IF(B1744="","",IF(ISERROR(MATCH($J1744,SorP!$B$1:$B$6226,0)),"",INDIRECT("'SorP'!$A$"&amp;MATCH($S1744&amp;$J1744,SorP!C:C,0))))</f>
      </c>
      <c r="U1744" s="792"/>
      <c r="V1744" s="817" t="e">
        <f>IF(C1744="",NA(),IF(OR(C1744="Smelter not listed",C1744="Smelter not yet identified"),MATCH($B1744&amp;$D1744,'Smelter Look-up'!$J:$J,0),MATCH($B1744&amp;$C1744,'Smelter Look-up'!$J:$J,0)))</f>
        <v>#N/A</v>
      </c>
      <c r="X1744" s="818">
        <f t="shared" si="246"/>
        <v>0</v>
      </c>
      <c r="AB1744" s="819" t="str">
        <f t="shared" si="247"/>
      </c>
    </row>
    <row r="1745" ht="20"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5"/>
      </c>
      <c r="T1745" s="772" t="str">
        <f>IF(B1745="","",IF(ISERROR(MATCH($J1745,SorP!$B$1:$B$6226,0)),"",INDIRECT("'SorP'!$A$"&amp;MATCH($S1745&amp;$J1745,SorP!C:C,0))))</f>
      </c>
      <c r="U1745" s="792"/>
      <c r="V1745" s="817" t="e">
        <f>IF(C1745="",NA(),IF(OR(C1745="Smelter not listed",C1745="Smelter not yet identified"),MATCH($B1745&amp;$D1745,'Smelter Look-up'!$J:$J,0),MATCH($B1745&amp;$C1745,'Smelter Look-up'!$J:$J,0)))</f>
        <v>#N/A</v>
      </c>
      <c r="X1745" s="818">
        <f t="shared" si="246"/>
        <v>0</v>
      </c>
      <c r="AB1745" s="819" t="str">
        <f t="shared" si="247"/>
      </c>
    </row>
    <row r="1746" ht="20"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5"/>
      </c>
      <c r="T1746" s="772" t="str">
        <f>IF(B1746="","",IF(ISERROR(MATCH($J1746,SorP!$B$1:$B$6226,0)),"",INDIRECT("'SorP'!$A$"&amp;MATCH($S1746&amp;$J1746,SorP!C:C,0))))</f>
      </c>
      <c r="U1746" s="792"/>
      <c r="V1746" s="817" t="e">
        <f>IF(C1746="",NA(),IF(OR(C1746="Smelter not listed",C1746="Smelter not yet identified"),MATCH($B1746&amp;$D1746,'Smelter Look-up'!$J:$J,0),MATCH($B1746&amp;$C1746,'Smelter Look-up'!$J:$J,0)))</f>
        <v>#N/A</v>
      </c>
      <c r="X1746" s="818">
        <f t="shared" si="246"/>
        <v>0</v>
      </c>
      <c r="AB1746" s="819" t="str">
        <f t="shared" si="247"/>
      </c>
    </row>
    <row r="1747" ht="20"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5"/>
      </c>
      <c r="T1747" s="772" t="str">
        <f>IF(B1747="","",IF(ISERROR(MATCH($J1747,SorP!$B$1:$B$6226,0)),"",INDIRECT("'SorP'!$A$"&amp;MATCH($S1747&amp;$J1747,SorP!C:C,0))))</f>
      </c>
      <c r="U1747" s="792"/>
      <c r="V1747" s="817" t="e">
        <f>IF(C1747="",NA(),IF(OR(C1747="Smelter not listed",C1747="Smelter not yet identified"),MATCH($B1747&amp;$D1747,'Smelter Look-up'!$J:$J,0),MATCH($B1747&amp;$C1747,'Smelter Look-up'!$J:$J,0)))</f>
        <v>#N/A</v>
      </c>
      <c r="X1747" s="818">
        <f t="shared" si="246"/>
        <v>0</v>
      </c>
      <c r="AB1747" s="819" t="str">
        <f t="shared" si="247"/>
      </c>
    </row>
    <row r="1748" ht="20"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5"/>
      </c>
      <c r="T1748" s="772" t="str">
        <f>IF(B1748="","",IF(ISERROR(MATCH($J1748,SorP!$B$1:$B$6226,0)),"",INDIRECT("'SorP'!$A$"&amp;MATCH($S1748&amp;$J1748,SorP!C:C,0))))</f>
      </c>
      <c r="U1748" s="792"/>
      <c r="V1748" s="817" t="e">
        <f>IF(C1748="",NA(),IF(OR(C1748="Smelter not listed",C1748="Smelter not yet identified"),MATCH($B1748&amp;$D1748,'Smelter Look-up'!$J:$J,0),MATCH($B1748&amp;$C1748,'Smelter Look-up'!$J:$J,0)))</f>
        <v>#N/A</v>
      </c>
      <c r="X1748" s="818">
        <f t="shared" si="246"/>
        <v>0</v>
      </c>
      <c r="AB1748" s="819" t="str">
        <f t="shared" si="247"/>
      </c>
    </row>
    <row r="1749" ht="20"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5"/>
      </c>
      <c r="T1749" s="772" t="str">
        <f>IF(B1749="","",IF(ISERROR(MATCH($J1749,SorP!$B$1:$B$6226,0)),"",INDIRECT("'SorP'!$A$"&amp;MATCH($S1749&amp;$J1749,SorP!C:C,0))))</f>
      </c>
      <c r="U1749" s="792"/>
      <c r="V1749" s="817" t="e">
        <f>IF(C1749="",NA(),IF(OR(C1749="Smelter not listed",C1749="Smelter not yet identified"),MATCH($B1749&amp;$D1749,'Smelter Look-up'!$J:$J,0),MATCH($B1749&amp;$C1749,'Smelter Look-up'!$J:$J,0)))</f>
        <v>#N/A</v>
      </c>
      <c r="X1749" s="818">
        <f t="shared" si="246"/>
        <v>0</v>
      </c>
      <c r="AB1749" s="819" t="str">
        <f t="shared" si="247"/>
      </c>
    </row>
    <row r="1750" ht="20"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5"/>
      </c>
      <c r="T1750" s="772" t="str">
        <f>IF(B1750="","",IF(ISERROR(MATCH($J1750,SorP!$B$1:$B$6226,0)),"",INDIRECT("'SorP'!$A$"&amp;MATCH($S1750&amp;$J1750,SorP!C:C,0))))</f>
      </c>
      <c r="U1750" s="792"/>
      <c r="V1750" s="817" t="e">
        <f>IF(C1750="",NA(),IF(OR(C1750="Smelter not listed",C1750="Smelter not yet identified"),MATCH($B1750&amp;$D1750,'Smelter Look-up'!$J:$J,0),MATCH($B1750&amp;$C1750,'Smelter Look-up'!$J:$J,0)))</f>
        <v>#N/A</v>
      </c>
      <c r="X1750" s="818">
        <f t="shared" si="246"/>
        <v>0</v>
      </c>
      <c r="AB1750" s="819" t="str">
        <f t="shared" si="247"/>
      </c>
    </row>
    <row r="1751" ht="20"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5"/>
      </c>
      <c r="T1751" s="772" t="str">
        <f>IF(B1751="","",IF(ISERROR(MATCH($J1751,SorP!$B$1:$B$6226,0)),"",INDIRECT("'SorP'!$A$"&amp;MATCH($S1751&amp;$J1751,SorP!C:C,0))))</f>
      </c>
      <c r="U1751" s="792"/>
      <c r="V1751" s="817" t="e">
        <f>IF(C1751="",NA(),IF(OR(C1751="Smelter not listed",C1751="Smelter not yet identified"),MATCH($B1751&amp;$D1751,'Smelter Look-up'!$J:$J,0),MATCH($B1751&amp;$C1751,'Smelter Look-up'!$J:$J,0)))</f>
        <v>#N/A</v>
      </c>
      <c r="X1751" s="818">
        <f t="shared" si="246"/>
        <v>0</v>
      </c>
      <c r="AB1751" s="819" t="str">
        <f t="shared" si="247"/>
      </c>
    </row>
    <row r="1752" ht="20"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5"/>
      </c>
      <c r="T1752" s="772" t="str">
        <f>IF(B1752="","",IF(ISERROR(MATCH($J1752,SorP!$B$1:$B$6226,0)),"",INDIRECT("'SorP'!$A$"&amp;MATCH($S1752&amp;$J1752,SorP!C:C,0))))</f>
      </c>
      <c r="U1752" s="792"/>
      <c r="V1752" s="817" t="e">
        <f>IF(C1752="",NA(),IF(OR(C1752="Smelter not listed",C1752="Smelter not yet identified"),MATCH($B1752&amp;$D1752,'Smelter Look-up'!$J:$J,0),MATCH($B1752&amp;$C1752,'Smelter Look-up'!$J:$J,0)))</f>
        <v>#N/A</v>
      </c>
      <c r="X1752" s="818">
        <f t="shared" si="246"/>
        <v>0</v>
      </c>
      <c r="AB1752" s="819" t="str">
        <f t="shared" si="247"/>
      </c>
    </row>
    <row r="1753" ht="20"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5"/>
      </c>
      <c r="T1753" s="772" t="str">
        <f>IF(B1753="","",IF(ISERROR(MATCH($J1753,SorP!$B$1:$B$6226,0)),"",INDIRECT("'SorP'!$A$"&amp;MATCH($S1753&amp;$J1753,SorP!C:C,0))))</f>
      </c>
      <c r="U1753" s="792"/>
      <c r="V1753" s="817" t="e">
        <f>IF(C1753="",NA(),IF(OR(C1753="Smelter not listed",C1753="Smelter not yet identified"),MATCH($B1753&amp;$D1753,'Smelter Look-up'!$J:$J,0),MATCH($B1753&amp;$C1753,'Smelter Look-up'!$J:$J,0)))</f>
        <v>#N/A</v>
      </c>
      <c r="X1753" s="818">
        <f t="shared" si="246"/>
        <v>0</v>
      </c>
      <c r="AB1753" s="819" t="str">
        <f t="shared" si="247"/>
      </c>
    </row>
    <row r="1754" ht="20"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5"/>
      </c>
      <c r="T1754" s="772" t="str">
        <f>IF(B1754="","",IF(ISERROR(MATCH($J1754,SorP!$B$1:$B$6226,0)),"",INDIRECT("'SorP'!$A$"&amp;MATCH($S1754&amp;$J1754,SorP!C:C,0))))</f>
      </c>
      <c r="U1754" s="792"/>
      <c r="V1754" s="817" t="e">
        <f>IF(C1754="",NA(),IF(OR(C1754="Smelter not listed",C1754="Smelter not yet identified"),MATCH($B1754&amp;$D1754,'Smelter Look-up'!$J:$J,0),MATCH($B1754&amp;$C1754,'Smelter Look-up'!$J:$J,0)))</f>
        <v>#N/A</v>
      </c>
      <c r="X1754" s="818">
        <f t="shared" si="246"/>
        <v>0</v>
      </c>
      <c r="AB1754" s="819" t="str">
        <f t="shared" si="247"/>
      </c>
    </row>
    <row r="1755" ht="20"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5"/>
      </c>
      <c r="T1755" s="772" t="str">
        <f>IF(B1755="","",IF(ISERROR(MATCH($J1755,SorP!$B$1:$B$6226,0)),"",INDIRECT("'SorP'!$A$"&amp;MATCH($S1755&amp;$J1755,SorP!C:C,0))))</f>
      </c>
      <c r="U1755" s="792"/>
      <c r="V1755" s="817" t="e">
        <f>IF(C1755="",NA(),IF(OR(C1755="Smelter not listed",C1755="Smelter not yet identified"),MATCH($B1755&amp;$D1755,'Smelter Look-up'!$J:$J,0),MATCH($B1755&amp;$C1755,'Smelter Look-up'!$J:$J,0)))</f>
        <v>#N/A</v>
      </c>
      <c r="X1755" s="818">
        <f t="shared" si="246"/>
        <v>0</v>
      </c>
      <c r="AB1755" s="819" t="str">
        <f t="shared" si="247"/>
      </c>
    </row>
    <row r="1756" ht="20"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8">IF(B1756="","",IF(ISERROR(MATCH($E1756,CL,0)),"Unknown",INDIRECT("'C'!$A$"&amp;MATCH($E1756,CL,0)+1)))</f>
      </c>
      <c r="T1756" s="772" t="str">
        <f>IF(B1756="","",IF(ISERROR(MATCH($J1756,SorP!$B$1:$B$6226,0)),"",INDIRECT("'SorP'!$A$"&amp;MATCH($S1756&amp;$J1756,SorP!C:C,0))))</f>
      </c>
      <c r="U1756" s="792"/>
      <c r="V1756" s="817" t="e">
        <f>IF(C1756="",NA(),IF(OR(C1756="Smelter not listed",C1756="Smelter not yet identified"),MATCH($B1756&amp;$D1756,'Smelter Look-up'!$J:$J,0),MATCH($B1756&amp;$C1756,'Smelter Look-up'!$J:$J,0)))</f>
        <v>#N/A</v>
      </c>
      <c r="X1756" s="818">
        <f ref="X1756:X1786" t="shared" si="249">IF(AND(C1756="Smelter not listed",OR(LEN(D1756)=0,LEN(E1756)=0)),1,0)</f>
        <v>0</v>
      </c>
      <c r="AB1756" s="819" t="str">
        <f ref="AB1756:AB1786" t="shared" si="250">B1756&amp;C1756</f>
      </c>
    </row>
    <row r="1757" ht="20"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8"/>
      </c>
      <c r="T1757" s="772" t="str">
        <f>IF(B1757="","",IF(ISERROR(MATCH($J1757,SorP!$B$1:$B$6226,0)),"",INDIRECT("'SorP'!$A$"&amp;MATCH($S1757&amp;$J1757,SorP!C:C,0))))</f>
      </c>
      <c r="U1757" s="792"/>
      <c r="V1757" s="817" t="e">
        <f>IF(C1757="",NA(),IF(OR(C1757="Smelter not listed",C1757="Smelter not yet identified"),MATCH($B1757&amp;$D1757,'Smelter Look-up'!$J:$J,0),MATCH($B1757&amp;$C1757,'Smelter Look-up'!$J:$J,0)))</f>
        <v>#N/A</v>
      </c>
      <c r="X1757" s="818">
        <f t="shared" si="249"/>
        <v>0</v>
      </c>
      <c r="AB1757" s="819" t="str">
        <f t="shared" si="250"/>
      </c>
    </row>
    <row r="1758" ht="20"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8"/>
      </c>
      <c r="T1758" s="772" t="str">
        <f>IF(B1758="","",IF(ISERROR(MATCH($J1758,SorP!$B$1:$B$6226,0)),"",INDIRECT("'SorP'!$A$"&amp;MATCH($S1758&amp;$J1758,SorP!C:C,0))))</f>
      </c>
      <c r="U1758" s="792"/>
      <c r="V1758" s="817" t="e">
        <f>IF(C1758="",NA(),IF(OR(C1758="Smelter not listed",C1758="Smelter not yet identified"),MATCH($B1758&amp;$D1758,'Smelter Look-up'!$J:$J,0),MATCH($B1758&amp;$C1758,'Smelter Look-up'!$J:$J,0)))</f>
        <v>#N/A</v>
      </c>
      <c r="X1758" s="818">
        <f t="shared" si="249"/>
        <v>0</v>
      </c>
      <c r="AB1758" s="819" t="str">
        <f t="shared" si="250"/>
      </c>
    </row>
    <row r="1759" ht="20"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8"/>
      </c>
      <c r="T1759" s="772" t="str">
        <f>IF(B1759="","",IF(ISERROR(MATCH($J1759,SorP!$B$1:$B$6226,0)),"",INDIRECT("'SorP'!$A$"&amp;MATCH($S1759&amp;$J1759,SorP!C:C,0))))</f>
      </c>
      <c r="U1759" s="792"/>
      <c r="V1759" s="817" t="e">
        <f>IF(C1759="",NA(),IF(OR(C1759="Smelter not listed",C1759="Smelter not yet identified"),MATCH($B1759&amp;$D1759,'Smelter Look-up'!$J:$J,0),MATCH($B1759&amp;$C1759,'Smelter Look-up'!$J:$J,0)))</f>
        <v>#N/A</v>
      </c>
      <c r="X1759" s="818">
        <f t="shared" si="249"/>
        <v>0</v>
      </c>
      <c r="AB1759" s="819" t="str">
        <f t="shared" si="250"/>
      </c>
    </row>
    <row r="1760" ht="20"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8"/>
      </c>
      <c r="T1760" s="772" t="str">
        <f>IF(B1760="","",IF(ISERROR(MATCH($J1760,SorP!$B$1:$B$6226,0)),"",INDIRECT("'SorP'!$A$"&amp;MATCH($S1760&amp;$J1760,SorP!C:C,0))))</f>
      </c>
      <c r="U1760" s="792"/>
      <c r="V1760" s="817" t="e">
        <f>IF(C1760="",NA(),IF(OR(C1760="Smelter not listed",C1760="Smelter not yet identified"),MATCH($B1760&amp;$D1760,'Smelter Look-up'!$J:$J,0),MATCH($B1760&amp;$C1760,'Smelter Look-up'!$J:$J,0)))</f>
        <v>#N/A</v>
      </c>
      <c r="X1760" s="818">
        <f t="shared" si="249"/>
        <v>0</v>
      </c>
      <c r="AB1760" s="819" t="str">
        <f t="shared" si="250"/>
      </c>
    </row>
    <row r="1761" ht="20"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8"/>
      </c>
      <c r="T1761" s="772" t="str">
        <f>IF(B1761="","",IF(ISERROR(MATCH($J1761,SorP!$B$1:$B$6226,0)),"",INDIRECT("'SorP'!$A$"&amp;MATCH($S1761&amp;$J1761,SorP!C:C,0))))</f>
      </c>
      <c r="U1761" s="792"/>
      <c r="V1761" s="817" t="e">
        <f>IF(C1761="",NA(),IF(OR(C1761="Smelter not listed",C1761="Smelter not yet identified"),MATCH($B1761&amp;$D1761,'Smelter Look-up'!$J:$J,0),MATCH($B1761&amp;$C1761,'Smelter Look-up'!$J:$J,0)))</f>
        <v>#N/A</v>
      </c>
      <c r="X1761" s="818">
        <f t="shared" si="249"/>
        <v>0</v>
      </c>
      <c r="AB1761" s="819" t="str">
        <f t="shared" si="250"/>
      </c>
    </row>
    <row r="1762" ht="20"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8"/>
      </c>
      <c r="T1762" s="772" t="str">
        <f>IF(B1762="","",IF(ISERROR(MATCH($J1762,SorP!$B$1:$B$6226,0)),"",INDIRECT("'SorP'!$A$"&amp;MATCH($S1762&amp;$J1762,SorP!C:C,0))))</f>
      </c>
      <c r="U1762" s="792"/>
      <c r="V1762" s="817" t="e">
        <f>IF(C1762="",NA(),IF(OR(C1762="Smelter not listed",C1762="Smelter not yet identified"),MATCH($B1762&amp;$D1762,'Smelter Look-up'!$J:$J,0),MATCH($B1762&amp;$C1762,'Smelter Look-up'!$J:$J,0)))</f>
        <v>#N/A</v>
      </c>
      <c r="X1762" s="818">
        <f t="shared" si="249"/>
        <v>0</v>
      </c>
      <c r="AB1762" s="819" t="str">
        <f t="shared" si="250"/>
      </c>
    </row>
    <row r="1763" ht="20"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8"/>
      </c>
      <c r="T1763" s="772" t="str">
        <f>IF(B1763="","",IF(ISERROR(MATCH($J1763,SorP!$B$1:$B$6226,0)),"",INDIRECT("'SorP'!$A$"&amp;MATCH($S1763&amp;$J1763,SorP!C:C,0))))</f>
      </c>
      <c r="U1763" s="792"/>
      <c r="V1763" s="817" t="e">
        <f>IF(C1763="",NA(),IF(OR(C1763="Smelter not listed",C1763="Smelter not yet identified"),MATCH($B1763&amp;$D1763,'Smelter Look-up'!$J:$J,0),MATCH($B1763&amp;$C1763,'Smelter Look-up'!$J:$J,0)))</f>
        <v>#N/A</v>
      </c>
      <c r="X1763" s="818">
        <f t="shared" si="249"/>
        <v>0</v>
      </c>
      <c r="AB1763" s="819" t="str">
        <f t="shared" si="250"/>
      </c>
    </row>
    <row r="1764" ht="20"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8"/>
      </c>
      <c r="T1764" s="772" t="str">
        <f>IF(B1764="","",IF(ISERROR(MATCH($J1764,SorP!$B$1:$B$6226,0)),"",INDIRECT("'SorP'!$A$"&amp;MATCH($S1764&amp;$J1764,SorP!C:C,0))))</f>
      </c>
      <c r="U1764" s="792"/>
      <c r="V1764" s="817" t="e">
        <f>IF(C1764="",NA(),IF(OR(C1764="Smelter not listed",C1764="Smelter not yet identified"),MATCH($B1764&amp;$D1764,'Smelter Look-up'!$J:$J,0),MATCH($B1764&amp;$C1764,'Smelter Look-up'!$J:$J,0)))</f>
        <v>#N/A</v>
      </c>
      <c r="X1764" s="818">
        <f t="shared" si="249"/>
        <v>0</v>
      </c>
      <c r="AB1764" s="819" t="str">
        <f t="shared" si="250"/>
      </c>
    </row>
    <row r="1765" ht="20"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8"/>
      </c>
      <c r="T1765" s="772" t="str">
        <f>IF(B1765="","",IF(ISERROR(MATCH($J1765,SorP!$B$1:$B$6226,0)),"",INDIRECT("'SorP'!$A$"&amp;MATCH($S1765&amp;$J1765,SorP!C:C,0))))</f>
      </c>
      <c r="U1765" s="792"/>
      <c r="V1765" s="817" t="e">
        <f>IF(C1765="",NA(),IF(OR(C1765="Smelter not listed",C1765="Smelter not yet identified"),MATCH($B1765&amp;$D1765,'Smelter Look-up'!$J:$J,0),MATCH($B1765&amp;$C1765,'Smelter Look-up'!$J:$J,0)))</f>
        <v>#N/A</v>
      </c>
      <c r="X1765" s="818">
        <f t="shared" si="249"/>
        <v>0</v>
      </c>
      <c r="AB1765" s="819" t="str">
        <f t="shared" si="250"/>
      </c>
    </row>
    <row r="1766" ht="20"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8"/>
      </c>
      <c r="T1766" s="772" t="str">
        <f>IF(B1766="","",IF(ISERROR(MATCH($J1766,SorP!$B$1:$B$6226,0)),"",INDIRECT("'SorP'!$A$"&amp;MATCH($S1766&amp;$J1766,SorP!C:C,0))))</f>
      </c>
      <c r="U1766" s="792"/>
      <c r="V1766" s="817" t="e">
        <f>IF(C1766="",NA(),IF(OR(C1766="Smelter not listed",C1766="Smelter not yet identified"),MATCH($B1766&amp;$D1766,'Smelter Look-up'!$J:$J,0),MATCH($B1766&amp;$C1766,'Smelter Look-up'!$J:$J,0)))</f>
        <v>#N/A</v>
      </c>
      <c r="X1766" s="818">
        <f t="shared" si="249"/>
        <v>0</v>
      </c>
      <c r="AB1766" s="819" t="str">
        <f t="shared" si="250"/>
      </c>
    </row>
    <row r="1767" ht="20"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8"/>
      </c>
      <c r="T1767" s="772" t="str">
        <f>IF(B1767="","",IF(ISERROR(MATCH($J1767,SorP!$B$1:$B$6226,0)),"",INDIRECT("'SorP'!$A$"&amp;MATCH($S1767&amp;$J1767,SorP!C:C,0))))</f>
      </c>
      <c r="U1767" s="792"/>
      <c r="V1767" s="817" t="e">
        <f>IF(C1767="",NA(),IF(OR(C1767="Smelter not listed",C1767="Smelter not yet identified"),MATCH($B1767&amp;$D1767,'Smelter Look-up'!$J:$J,0),MATCH($B1767&amp;$C1767,'Smelter Look-up'!$J:$J,0)))</f>
        <v>#N/A</v>
      </c>
      <c r="X1767" s="818">
        <f t="shared" si="249"/>
        <v>0</v>
      </c>
      <c r="AB1767" s="819" t="str">
        <f t="shared" si="250"/>
      </c>
    </row>
    <row r="1768" ht="20"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8"/>
      </c>
      <c r="T1768" s="772" t="str">
        <f>IF(B1768="","",IF(ISERROR(MATCH($J1768,SorP!$B$1:$B$6226,0)),"",INDIRECT("'SorP'!$A$"&amp;MATCH($S1768&amp;$J1768,SorP!C:C,0))))</f>
      </c>
      <c r="U1768" s="792"/>
      <c r="V1768" s="817" t="e">
        <f>IF(C1768="",NA(),IF(OR(C1768="Smelter not listed",C1768="Smelter not yet identified"),MATCH($B1768&amp;$D1768,'Smelter Look-up'!$J:$J,0),MATCH($B1768&amp;$C1768,'Smelter Look-up'!$J:$J,0)))</f>
        <v>#N/A</v>
      </c>
      <c r="X1768" s="818">
        <f t="shared" si="249"/>
        <v>0</v>
      </c>
      <c r="AB1768" s="819" t="str">
        <f t="shared" si="250"/>
      </c>
    </row>
    <row r="1769" ht="20"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8"/>
      </c>
      <c r="T1769" s="772" t="str">
        <f>IF(B1769="","",IF(ISERROR(MATCH($J1769,SorP!$B$1:$B$6226,0)),"",INDIRECT("'SorP'!$A$"&amp;MATCH($S1769&amp;$J1769,SorP!C:C,0))))</f>
      </c>
      <c r="U1769" s="792"/>
      <c r="V1769" s="817" t="e">
        <f>IF(C1769="",NA(),IF(OR(C1769="Smelter not listed",C1769="Smelter not yet identified"),MATCH($B1769&amp;$D1769,'Smelter Look-up'!$J:$J,0),MATCH($B1769&amp;$C1769,'Smelter Look-up'!$J:$J,0)))</f>
        <v>#N/A</v>
      </c>
      <c r="X1769" s="818">
        <f t="shared" si="249"/>
        <v>0</v>
      </c>
      <c r="AB1769" s="819" t="str">
        <f t="shared" si="250"/>
      </c>
    </row>
    <row r="1770" ht="20"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8"/>
      </c>
      <c r="T1770" s="772" t="str">
        <f>IF(B1770="","",IF(ISERROR(MATCH($J1770,SorP!$B$1:$B$6226,0)),"",INDIRECT("'SorP'!$A$"&amp;MATCH($S1770&amp;$J1770,SorP!C:C,0))))</f>
      </c>
      <c r="U1770" s="792"/>
      <c r="V1770" s="817" t="e">
        <f>IF(C1770="",NA(),IF(OR(C1770="Smelter not listed",C1770="Smelter not yet identified"),MATCH($B1770&amp;$D1770,'Smelter Look-up'!$J:$J,0),MATCH($B1770&amp;$C1770,'Smelter Look-up'!$J:$J,0)))</f>
        <v>#N/A</v>
      </c>
      <c r="X1770" s="818">
        <f t="shared" si="249"/>
        <v>0</v>
      </c>
      <c r="AB1770" s="819" t="str">
        <f t="shared" si="250"/>
      </c>
    </row>
    <row r="1771" ht="20"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8"/>
      </c>
      <c r="T1771" s="772" t="str">
        <f>IF(B1771="","",IF(ISERROR(MATCH($J1771,SorP!$B$1:$B$6226,0)),"",INDIRECT("'SorP'!$A$"&amp;MATCH($S1771&amp;$J1771,SorP!C:C,0))))</f>
      </c>
      <c r="U1771" s="792"/>
      <c r="V1771" s="817" t="e">
        <f>IF(C1771="",NA(),IF(OR(C1771="Smelter not listed",C1771="Smelter not yet identified"),MATCH($B1771&amp;$D1771,'Smelter Look-up'!$J:$J,0),MATCH($B1771&amp;$C1771,'Smelter Look-up'!$J:$J,0)))</f>
        <v>#N/A</v>
      </c>
      <c r="X1771" s="818">
        <f t="shared" si="249"/>
        <v>0</v>
      </c>
      <c r="AB1771" s="819" t="str">
        <f t="shared" si="250"/>
      </c>
    </row>
    <row r="1772" ht="20"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8"/>
      </c>
      <c r="T1772" s="772" t="str">
        <f>IF(B1772="","",IF(ISERROR(MATCH($J1772,SorP!$B$1:$B$6226,0)),"",INDIRECT("'SorP'!$A$"&amp;MATCH($S1772&amp;$J1772,SorP!C:C,0))))</f>
      </c>
      <c r="U1772" s="792"/>
      <c r="V1772" s="817" t="e">
        <f>IF(C1772="",NA(),IF(OR(C1772="Smelter not listed",C1772="Smelter not yet identified"),MATCH($B1772&amp;$D1772,'Smelter Look-up'!$J:$J,0),MATCH($B1772&amp;$C1772,'Smelter Look-up'!$J:$J,0)))</f>
        <v>#N/A</v>
      </c>
      <c r="X1772" s="818">
        <f t="shared" si="249"/>
        <v>0</v>
      </c>
      <c r="AB1772" s="819" t="str">
        <f t="shared" si="250"/>
      </c>
    </row>
    <row r="1773" ht="20"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8"/>
      </c>
      <c r="T1773" s="772" t="str">
        <f>IF(B1773="","",IF(ISERROR(MATCH($J1773,SorP!$B$1:$B$6226,0)),"",INDIRECT("'SorP'!$A$"&amp;MATCH($S1773&amp;$J1773,SorP!C:C,0))))</f>
      </c>
      <c r="U1773" s="792"/>
      <c r="V1773" s="817" t="e">
        <f>IF(C1773="",NA(),IF(OR(C1773="Smelter not listed",C1773="Smelter not yet identified"),MATCH($B1773&amp;$D1773,'Smelter Look-up'!$J:$J,0),MATCH($B1773&amp;$C1773,'Smelter Look-up'!$J:$J,0)))</f>
        <v>#N/A</v>
      </c>
      <c r="X1773" s="818">
        <f t="shared" si="249"/>
        <v>0</v>
      </c>
      <c r="AB1773" s="819" t="str">
        <f t="shared" si="250"/>
      </c>
    </row>
    <row r="1774" ht="20"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8"/>
      </c>
      <c r="T1774" s="772" t="str">
        <f>IF(B1774="","",IF(ISERROR(MATCH($J1774,SorP!$B$1:$B$6226,0)),"",INDIRECT("'SorP'!$A$"&amp;MATCH($S1774&amp;$J1774,SorP!C:C,0))))</f>
      </c>
      <c r="U1774" s="792"/>
      <c r="V1774" s="817" t="e">
        <f>IF(C1774="",NA(),IF(OR(C1774="Smelter not listed",C1774="Smelter not yet identified"),MATCH($B1774&amp;$D1774,'Smelter Look-up'!$J:$J,0),MATCH($B1774&amp;$C1774,'Smelter Look-up'!$J:$J,0)))</f>
        <v>#N/A</v>
      </c>
      <c r="X1774" s="818">
        <f t="shared" si="249"/>
        <v>0</v>
      </c>
      <c r="AB1774" s="819" t="str">
        <f t="shared" si="250"/>
      </c>
    </row>
    <row r="1775" ht="20"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8"/>
      </c>
      <c r="T1775" s="772" t="str">
        <f>IF(B1775="","",IF(ISERROR(MATCH($J1775,SorP!$B$1:$B$6226,0)),"",INDIRECT("'SorP'!$A$"&amp;MATCH($S1775&amp;$J1775,SorP!C:C,0))))</f>
      </c>
      <c r="U1775" s="792"/>
      <c r="V1775" s="817" t="e">
        <f>IF(C1775="",NA(),IF(OR(C1775="Smelter not listed",C1775="Smelter not yet identified"),MATCH($B1775&amp;$D1775,'Smelter Look-up'!$J:$J,0),MATCH($B1775&amp;$C1775,'Smelter Look-up'!$J:$J,0)))</f>
        <v>#N/A</v>
      </c>
      <c r="X1775" s="818">
        <f t="shared" si="249"/>
        <v>0</v>
      </c>
      <c r="AB1775" s="819" t="str">
        <f t="shared" si="250"/>
      </c>
    </row>
    <row r="1776" ht="20"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8"/>
      </c>
      <c r="T1776" s="772" t="str">
        <f>IF(B1776="","",IF(ISERROR(MATCH($J1776,SorP!$B$1:$B$6226,0)),"",INDIRECT("'SorP'!$A$"&amp;MATCH($S1776&amp;$J1776,SorP!C:C,0))))</f>
      </c>
      <c r="U1776" s="792"/>
      <c r="V1776" s="817" t="e">
        <f>IF(C1776="",NA(),IF(OR(C1776="Smelter not listed",C1776="Smelter not yet identified"),MATCH($B1776&amp;$D1776,'Smelter Look-up'!$J:$J,0),MATCH($B1776&amp;$C1776,'Smelter Look-up'!$J:$J,0)))</f>
        <v>#N/A</v>
      </c>
      <c r="X1776" s="818">
        <f t="shared" si="249"/>
        <v>0</v>
      </c>
      <c r="AB1776" s="819" t="str">
        <f t="shared" si="250"/>
      </c>
    </row>
    <row r="1777" ht="20"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8"/>
      </c>
      <c r="T1777" s="772" t="str">
        <f>IF(B1777="","",IF(ISERROR(MATCH($J1777,SorP!$B$1:$B$6226,0)),"",INDIRECT("'SorP'!$A$"&amp;MATCH($S1777&amp;$J1777,SorP!C:C,0))))</f>
      </c>
      <c r="U1777" s="792"/>
      <c r="V1777" s="817" t="e">
        <f>IF(C1777="",NA(),IF(OR(C1777="Smelter not listed",C1777="Smelter not yet identified"),MATCH($B1777&amp;$D1777,'Smelter Look-up'!$J:$J,0),MATCH($B1777&amp;$C1777,'Smelter Look-up'!$J:$J,0)))</f>
        <v>#N/A</v>
      </c>
      <c r="X1777" s="818">
        <f t="shared" si="249"/>
        <v>0</v>
      </c>
      <c r="AB1777" s="819" t="str">
        <f t="shared" si="250"/>
      </c>
    </row>
    <row r="1778" ht="20"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8"/>
      </c>
      <c r="T1778" s="772" t="str">
        <f>IF(B1778="","",IF(ISERROR(MATCH($J1778,SorP!$B$1:$B$6226,0)),"",INDIRECT("'SorP'!$A$"&amp;MATCH($S1778&amp;$J1778,SorP!C:C,0))))</f>
      </c>
      <c r="U1778" s="792"/>
      <c r="V1778" s="817" t="e">
        <f>IF(C1778="",NA(),IF(OR(C1778="Smelter not listed",C1778="Smelter not yet identified"),MATCH($B1778&amp;$D1778,'Smelter Look-up'!$J:$J,0),MATCH($B1778&amp;$C1778,'Smelter Look-up'!$J:$J,0)))</f>
        <v>#N/A</v>
      </c>
      <c r="X1778" s="818">
        <f t="shared" si="249"/>
        <v>0</v>
      </c>
      <c r="AB1778" s="819" t="str">
        <f t="shared" si="250"/>
      </c>
    </row>
    <row r="1779" ht="20"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8"/>
      </c>
      <c r="T1779" s="772" t="str">
        <f>IF(B1779="","",IF(ISERROR(MATCH($J1779,SorP!$B$1:$B$6226,0)),"",INDIRECT("'SorP'!$A$"&amp;MATCH($S1779&amp;$J1779,SorP!C:C,0))))</f>
      </c>
      <c r="U1779" s="792"/>
      <c r="V1779" s="817" t="e">
        <f>IF(C1779="",NA(),IF(OR(C1779="Smelter not listed",C1779="Smelter not yet identified"),MATCH($B1779&amp;$D1779,'Smelter Look-up'!$J:$J,0),MATCH($B1779&amp;$C1779,'Smelter Look-up'!$J:$J,0)))</f>
        <v>#N/A</v>
      </c>
      <c r="X1779" s="818">
        <f t="shared" si="249"/>
        <v>0</v>
      </c>
      <c r="AB1779" s="819" t="str">
        <f t="shared" si="250"/>
      </c>
    </row>
    <row r="1780" ht="20"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8"/>
      </c>
      <c r="T1780" s="772" t="str">
        <f>IF(B1780="","",IF(ISERROR(MATCH($J1780,SorP!$B$1:$B$6226,0)),"",INDIRECT("'SorP'!$A$"&amp;MATCH($S1780&amp;$J1780,SorP!C:C,0))))</f>
      </c>
      <c r="U1780" s="792"/>
      <c r="V1780" s="817" t="e">
        <f>IF(C1780="",NA(),IF(OR(C1780="Smelter not listed",C1780="Smelter not yet identified"),MATCH($B1780&amp;$D1780,'Smelter Look-up'!$J:$J,0),MATCH($B1780&amp;$C1780,'Smelter Look-up'!$J:$J,0)))</f>
        <v>#N/A</v>
      </c>
      <c r="X1780" s="818">
        <f t="shared" si="249"/>
        <v>0</v>
      </c>
      <c r="AB1780" s="819" t="str">
        <f t="shared" si="250"/>
      </c>
    </row>
    <row r="1781" ht="20"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8"/>
      </c>
      <c r="T1781" s="772" t="str">
        <f>IF(B1781="","",IF(ISERROR(MATCH($J1781,SorP!$B$1:$B$6226,0)),"",INDIRECT("'SorP'!$A$"&amp;MATCH($S1781&amp;$J1781,SorP!C:C,0))))</f>
      </c>
      <c r="U1781" s="792"/>
      <c r="V1781" s="817" t="e">
        <f>IF(C1781="",NA(),IF(OR(C1781="Smelter not listed",C1781="Smelter not yet identified"),MATCH($B1781&amp;$D1781,'Smelter Look-up'!$J:$J,0),MATCH($B1781&amp;$C1781,'Smelter Look-up'!$J:$J,0)))</f>
        <v>#N/A</v>
      </c>
      <c r="X1781" s="818">
        <f t="shared" si="249"/>
        <v>0</v>
      </c>
      <c r="AB1781" s="819" t="str">
        <f t="shared" si="250"/>
      </c>
    </row>
    <row r="1782" ht="20"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8"/>
      </c>
      <c r="T1782" s="772" t="str">
        <f>IF(B1782="","",IF(ISERROR(MATCH($J1782,SorP!$B$1:$B$6226,0)),"",INDIRECT("'SorP'!$A$"&amp;MATCH($S1782&amp;$J1782,SorP!C:C,0))))</f>
      </c>
      <c r="U1782" s="792"/>
      <c r="V1782" s="817" t="e">
        <f>IF(C1782="",NA(),IF(OR(C1782="Smelter not listed",C1782="Smelter not yet identified"),MATCH($B1782&amp;$D1782,'Smelter Look-up'!$J:$J,0),MATCH($B1782&amp;$C1782,'Smelter Look-up'!$J:$J,0)))</f>
        <v>#N/A</v>
      </c>
      <c r="X1782" s="818">
        <f t="shared" si="249"/>
        <v>0</v>
      </c>
      <c r="AB1782" s="819" t="str">
        <f t="shared" si="250"/>
      </c>
    </row>
    <row r="1783" ht="20"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8"/>
      </c>
      <c r="T1783" s="772" t="str">
        <f>IF(B1783="","",IF(ISERROR(MATCH($J1783,SorP!$B$1:$B$6226,0)),"",INDIRECT("'SorP'!$A$"&amp;MATCH($S1783&amp;$J1783,SorP!C:C,0))))</f>
      </c>
      <c r="U1783" s="792"/>
      <c r="V1783" s="817" t="e">
        <f>IF(C1783="",NA(),IF(OR(C1783="Smelter not listed",C1783="Smelter not yet identified"),MATCH($B1783&amp;$D1783,'Smelter Look-up'!$J:$J,0),MATCH($B1783&amp;$C1783,'Smelter Look-up'!$J:$J,0)))</f>
        <v>#N/A</v>
      </c>
      <c r="X1783" s="818">
        <f t="shared" si="249"/>
        <v>0</v>
      </c>
      <c r="AB1783" s="819" t="str">
        <f t="shared" si="250"/>
      </c>
    </row>
    <row r="1784" ht="20"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8"/>
      </c>
      <c r="T1784" s="772" t="str">
        <f>IF(B1784="","",IF(ISERROR(MATCH($J1784,SorP!$B$1:$B$6226,0)),"",INDIRECT("'SorP'!$A$"&amp;MATCH($S1784&amp;$J1784,SorP!C:C,0))))</f>
      </c>
      <c r="U1784" s="792"/>
      <c r="V1784" s="817" t="e">
        <f>IF(C1784="",NA(),IF(OR(C1784="Smelter not listed",C1784="Smelter not yet identified"),MATCH($B1784&amp;$D1784,'Smelter Look-up'!$J:$J,0),MATCH($B1784&amp;$C1784,'Smelter Look-up'!$J:$J,0)))</f>
        <v>#N/A</v>
      </c>
      <c r="X1784" s="818">
        <f t="shared" si="249"/>
        <v>0</v>
      </c>
      <c r="AB1784" s="819" t="str">
        <f t="shared" si="250"/>
      </c>
    </row>
    <row r="1785" ht="20"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8"/>
      </c>
      <c r="T1785" s="772" t="str">
        <f>IF(B1785="","",IF(ISERROR(MATCH($J1785,SorP!$B$1:$B$6226,0)),"",INDIRECT("'SorP'!$A$"&amp;MATCH($S1785&amp;$J1785,SorP!C:C,0))))</f>
      </c>
      <c r="U1785" s="792"/>
      <c r="V1785" s="817" t="e">
        <f>IF(C1785="",NA(),IF(OR(C1785="Smelter not listed",C1785="Smelter not yet identified"),MATCH($B1785&amp;$D1785,'Smelter Look-up'!$J:$J,0),MATCH($B1785&amp;$C1785,'Smelter Look-up'!$J:$J,0)))</f>
        <v>#N/A</v>
      </c>
      <c r="X1785" s="818">
        <f t="shared" si="249"/>
        <v>0</v>
      </c>
      <c r="AB1785" s="819" t="str">
        <f t="shared" si="250"/>
      </c>
    </row>
    <row r="1786" ht="20"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8"/>
      </c>
      <c r="T1786" s="772" t="str">
        <f>IF(B1786="","",IF(ISERROR(MATCH($J1786,SorP!$B$1:$B$6226,0)),"",INDIRECT("'SorP'!$A$"&amp;MATCH($S1786&amp;$J1786,SorP!C:C,0))))</f>
      </c>
      <c r="U1786" s="792"/>
      <c r="V1786" s="817" t="e">
        <f>IF(C1786="",NA(),IF(OR(C1786="Smelter not listed",C1786="Smelter not yet identified"),MATCH($B1786&amp;$D1786,'Smelter Look-up'!$J:$J,0),MATCH($B1786&amp;$C1786,'Smelter Look-up'!$J:$J,0)))</f>
        <v>#N/A</v>
      </c>
      <c r="X1786" s="818">
        <f t="shared" si="249"/>
        <v>0</v>
      </c>
      <c r="AB1786" s="819" t="str">
        <f t="shared" si="250"/>
      </c>
    </row>
    <row r="1787" ht="20"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IF(B1787="","",IF(ISERROR(MATCH($J1787,SorP!$B$1:$B$6226,0)),"",INDIRECT("'SorP'!$A$"&amp;MATCH($S1787&amp;$J1787,SorP!C:C,0))))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4">IF(B1788="","",IF(ISERROR(MATCH($E1788,CL,0)),"Unknown",INDIRECT("'C'!$A$"&amp;MATCH($E1788,CL,0)+1)))</f>
      </c>
      <c r="T1788" s="772" t="str">
        <f>IF(B1788="","",IF(ISERROR(MATCH($J1788,SorP!$B$1:$B$6226,0)),"",INDIRECT("'SorP'!$A$"&amp;MATCH($S1788&amp;$J1788,SorP!C:C,0))))</f>
      </c>
      <c r="U1788" s="792"/>
      <c r="V1788" s="817" t="e">
        <f>IF(C1788="",NA(),IF(OR(C1788="Smelter not listed",C1788="Smelter not yet identified"),MATCH($B1788&amp;$D1788,'Smelter Look-up'!$J:$J,0),MATCH($B1788&amp;$C1788,'Smelter Look-up'!$J:$J,0)))</f>
        <v>#N/A</v>
      </c>
      <c r="X1788" s="818">
        <f ref="X1788:X1819" t="shared" si="255">IF(AND(C1788="Smelter not listed",OR(LEN(D1788)=0,LEN(E1788)=0)),1,0)</f>
        <v>0</v>
      </c>
      <c r="AB1788" s="819" t="str">
        <f ref="AB1788:AB1819" t="shared" si="256">B1788&amp;C1788</f>
      </c>
    </row>
    <row r="1789" ht="20"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4"/>
      </c>
      <c r="T1789" s="772" t="str">
        <f>IF(B1789="","",IF(ISERROR(MATCH($J1789,SorP!$B$1:$B$6226,0)),"",INDIRECT("'SorP'!$A$"&amp;MATCH($S1789&amp;$J1789,SorP!C:C,0))))</f>
      </c>
      <c r="U1789" s="792"/>
      <c r="V1789" s="817" t="e">
        <f>IF(C1789="",NA(),IF(OR(C1789="Smelter not listed",C1789="Smelter not yet identified"),MATCH($B1789&amp;$D1789,'Smelter Look-up'!$J:$J,0),MATCH($B1789&amp;$C1789,'Smelter Look-up'!$J:$J,0)))</f>
        <v>#N/A</v>
      </c>
      <c r="X1789" s="818">
        <f t="shared" si="255"/>
        <v>0</v>
      </c>
      <c r="AB1789" s="819" t="str">
        <f t="shared" si="256"/>
      </c>
    </row>
    <row r="1790" ht="20"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4"/>
      </c>
      <c r="T1790" s="772" t="str">
        <f>IF(B1790="","",IF(ISERROR(MATCH($J1790,SorP!$B$1:$B$6226,0)),"",INDIRECT("'SorP'!$A$"&amp;MATCH($S1790&amp;$J1790,SorP!C:C,0))))</f>
      </c>
      <c r="U1790" s="792"/>
      <c r="V1790" s="817" t="e">
        <f>IF(C1790="",NA(),IF(OR(C1790="Smelter not listed",C1790="Smelter not yet identified"),MATCH($B1790&amp;$D1790,'Smelter Look-up'!$J:$J,0),MATCH($B1790&amp;$C1790,'Smelter Look-up'!$J:$J,0)))</f>
        <v>#N/A</v>
      </c>
      <c r="X1790" s="818">
        <f t="shared" si="255"/>
        <v>0</v>
      </c>
      <c r="AB1790" s="819" t="str">
        <f t="shared" si="256"/>
      </c>
    </row>
    <row r="1791" ht="20"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4"/>
      </c>
      <c r="T1791" s="772" t="str">
        <f>IF(B1791="","",IF(ISERROR(MATCH($J1791,SorP!$B$1:$B$6226,0)),"",INDIRECT("'SorP'!$A$"&amp;MATCH($S1791&amp;$J1791,SorP!C:C,0))))</f>
      </c>
      <c r="U1791" s="792"/>
      <c r="V1791" s="817" t="e">
        <f>IF(C1791="",NA(),IF(OR(C1791="Smelter not listed",C1791="Smelter not yet identified"),MATCH($B1791&amp;$D1791,'Smelter Look-up'!$J:$J,0),MATCH($B1791&amp;$C1791,'Smelter Look-up'!$J:$J,0)))</f>
        <v>#N/A</v>
      </c>
      <c r="X1791" s="818">
        <f t="shared" si="255"/>
        <v>0</v>
      </c>
      <c r="AB1791" s="819" t="str">
        <f t="shared" si="256"/>
      </c>
    </row>
    <row r="1792" ht="20"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4"/>
      </c>
      <c r="T1792" s="772" t="str">
        <f>IF(B1792="","",IF(ISERROR(MATCH($J1792,SorP!$B$1:$B$6226,0)),"",INDIRECT("'SorP'!$A$"&amp;MATCH($S1792&amp;$J1792,SorP!C:C,0))))</f>
      </c>
      <c r="U1792" s="792"/>
      <c r="V1792" s="817" t="e">
        <f>IF(C1792="",NA(),IF(OR(C1792="Smelter not listed",C1792="Smelter not yet identified"),MATCH($B1792&amp;$D1792,'Smelter Look-up'!$J:$J,0),MATCH($B1792&amp;$C1792,'Smelter Look-up'!$J:$J,0)))</f>
        <v>#N/A</v>
      </c>
      <c r="X1792" s="818">
        <f t="shared" si="255"/>
        <v>0</v>
      </c>
      <c r="AB1792" s="819" t="str">
        <f t="shared" si="256"/>
      </c>
    </row>
    <row r="1793" ht="20"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4"/>
      </c>
      <c r="T1793" s="772" t="str">
        <f>IF(B1793="","",IF(ISERROR(MATCH($J1793,SorP!$B$1:$B$6226,0)),"",INDIRECT("'SorP'!$A$"&amp;MATCH($S1793&amp;$J1793,SorP!C:C,0))))</f>
      </c>
      <c r="U1793" s="792"/>
      <c r="V1793" s="817" t="e">
        <f>IF(C1793="",NA(),IF(OR(C1793="Smelter not listed",C1793="Smelter not yet identified"),MATCH($B1793&amp;$D1793,'Smelter Look-up'!$J:$J,0),MATCH($B1793&amp;$C1793,'Smelter Look-up'!$J:$J,0)))</f>
        <v>#N/A</v>
      </c>
      <c r="X1793" s="818">
        <f t="shared" si="255"/>
        <v>0</v>
      </c>
      <c r="AB1793" s="819" t="str">
        <f t="shared" si="256"/>
      </c>
    </row>
    <row r="1794" ht="20"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4"/>
      </c>
      <c r="T1794" s="772" t="str">
        <f>IF(B1794="","",IF(ISERROR(MATCH($J1794,SorP!$B$1:$B$6226,0)),"",INDIRECT("'SorP'!$A$"&amp;MATCH($S1794&amp;$J1794,SorP!C:C,0))))</f>
      </c>
      <c r="U1794" s="792"/>
      <c r="V1794" s="817" t="e">
        <f>IF(C1794="",NA(),IF(OR(C1794="Smelter not listed",C1794="Smelter not yet identified"),MATCH($B1794&amp;$D1794,'Smelter Look-up'!$J:$J,0),MATCH($B1794&amp;$C1794,'Smelter Look-up'!$J:$J,0)))</f>
        <v>#N/A</v>
      </c>
      <c r="X1794" s="818">
        <f t="shared" si="255"/>
        <v>0</v>
      </c>
      <c r="AB1794" s="819" t="str">
        <f t="shared" si="256"/>
      </c>
    </row>
    <row r="1795" ht="20"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4"/>
      </c>
      <c r="T1795" s="772" t="str">
        <f>IF(B1795="","",IF(ISERROR(MATCH($J1795,SorP!$B$1:$B$6226,0)),"",INDIRECT("'SorP'!$A$"&amp;MATCH($S1795&amp;$J1795,SorP!C:C,0))))</f>
      </c>
      <c r="U1795" s="792"/>
      <c r="V1795" s="817" t="e">
        <f>IF(C1795="",NA(),IF(OR(C1795="Smelter not listed",C1795="Smelter not yet identified"),MATCH($B1795&amp;$D1795,'Smelter Look-up'!$J:$J,0),MATCH($B1795&amp;$C1795,'Smelter Look-up'!$J:$J,0)))</f>
        <v>#N/A</v>
      </c>
      <c r="X1795" s="818">
        <f t="shared" si="255"/>
        <v>0</v>
      </c>
      <c r="AB1795" s="819" t="str">
        <f t="shared" si="256"/>
      </c>
    </row>
    <row r="1796" ht="20"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4"/>
      </c>
      <c r="T1796" s="772" t="str">
        <f>IF(B1796="","",IF(ISERROR(MATCH($J1796,SorP!$B$1:$B$6226,0)),"",INDIRECT("'SorP'!$A$"&amp;MATCH($S1796&amp;$J1796,SorP!C:C,0))))</f>
      </c>
      <c r="U1796" s="792"/>
      <c r="V1796" s="817" t="e">
        <f>IF(C1796="",NA(),IF(OR(C1796="Smelter not listed",C1796="Smelter not yet identified"),MATCH($B1796&amp;$D1796,'Smelter Look-up'!$J:$J,0),MATCH($B1796&amp;$C1796,'Smelter Look-up'!$J:$J,0)))</f>
        <v>#N/A</v>
      </c>
      <c r="X1796" s="818">
        <f t="shared" si="255"/>
        <v>0</v>
      </c>
      <c r="AB1796" s="819" t="str">
        <f t="shared" si="256"/>
      </c>
    </row>
    <row r="1797" ht="20"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4"/>
      </c>
      <c r="T1797" s="772" t="str">
        <f>IF(B1797="","",IF(ISERROR(MATCH($J1797,SorP!$B$1:$B$6226,0)),"",INDIRECT("'SorP'!$A$"&amp;MATCH($S1797&amp;$J1797,SorP!C:C,0))))</f>
      </c>
      <c r="U1797" s="792"/>
      <c r="V1797" s="817" t="e">
        <f>IF(C1797="",NA(),IF(OR(C1797="Smelter not listed",C1797="Smelter not yet identified"),MATCH($B1797&amp;$D1797,'Smelter Look-up'!$J:$J,0),MATCH($B1797&amp;$C1797,'Smelter Look-up'!$J:$J,0)))</f>
        <v>#N/A</v>
      </c>
      <c r="X1797" s="818">
        <f t="shared" si="255"/>
        <v>0</v>
      </c>
      <c r="AB1797" s="819" t="str">
        <f t="shared" si="256"/>
      </c>
    </row>
    <row r="1798" ht="20"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4"/>
      </c>
      <c r="T1798" s="772" t="str">
        <f>IF(B1798="","",IF(ISERROR(MATCH($J1798,SorP!$B$1:$B$6226,0)),"",INDIRECT("'SorP'!$A$"&amp;MATCH($S1798&amp;$J1798,SorP!C:C,0))))</f>
      </c>
      <c r="U1798" s="792"/>
      <c r="V1798" s="817" t="e">
        <f>IF(C1798="",NA(),IF(OR(C1798="Smelter not listed",C1798="Smelter not yet identified"),MATCH($B1798&amp;$D1798,'Smelter Look-up'!$J:$J,0),MATCH($B1798&amp;$C1798,'Smelter Look-up'!$J:$J,0)))</f>
        <v>#N/A</v>
      </c>
      <c r="X1798" s="818">
        <f t="shared" si="255"/>
        <v>0</v>
      </c>
      <c r="AB1798" s="819" t="str">
        <f t="shared" si="256"/>
      </c>
    </row>
    <row r="1799" ht="20"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4"/>
      </c>
      <c r="T1799" s="772" t="str">
        <f>IF(B1799="","",IF(ISERROR(MATCH($J1799,SorP!$B$1:$B$6226,0)),"",INDIRECT("'SorP'!$A$"&amp;MATCH($S1799&amp;$J1799,SorP!C:C,0))))</f>
      </c>
      <c r="U1799" s="792"/>
      <c r="V1799" s="817" t="e">
        <f>IF(C1799="",NA(),IF(OR(C1799="Smelter not listed",C1799="Smelter not yet identified"),MATCH($B1799&amp;$D1799,'Smelter Look-up'!$J:$J,0),MATCH($B1799&amp;$C1799,'Smelter Look-up'!$J:$J,0)))</f>
        <v>#N/A</v>
      </c>
      <c r="X1799" s="818">
        <f t="shared" si="255"/>
        <v>0</v>
      </c>
      <c r="AB1799" s="819" t="str">
        <f t="shared" si="256"/>
      </c>
    </row>
    <row r="1800" ht="20"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4"/>
      </c>
      <c r="T1800" s="772" t="str">
        <f>IF(B1800="","",IF(ISERROR(MATCH($J1800,SorP!$B$1:$B$6226,0)),"",INDIRECT("'SorP'!$A$"&amp;MATCH($S1800&amp;$J1800,SorP!C:C,0))))</f>
      </c>
      <c r="U1800" s="792"/>
      <c r="V1800" s="817" t="e">
        <f>IF(C1800="",NA(),IF(OR(C1800="Smelter not listed",C1800="Smelter not yet identified"),MATCH($B1800&amp;$D1800,'Smelter Look-up'!$J:$J,0),MATCH($B1800&amp;$C1800,'Smelter Look-up'!$J:$J,0)))</f>
        <v>#N/A</v>
      </c>
      <c r="X1800" s="818">
        <f t="shared" si="255"/>
        <v>0</v>
      </c>
      <c r="AB1800" s="819" t="str">
        <f t="shared" si="256"/>
      </c>
    </row>
    <row r="1801" ht="20"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4"/>
      </c>
      <c r="T1801" s="772" t="str">
        <f>IF(B1801="","",IF(ISERROR(MATCH($J1801,SorP!$B$1:$B$6226,0)),"",INDIRECT("'SorP'!$A$"&amp;MATCH($S1801&amp;$J1801,SorP!C:C,0))))</f>
      </c>
      <c r="U1801" s="792"/>
      <c r="V1801" s="817" t="e">
        <f>IF(C1801="",NA(),IF(OR(C1801="Smelter not listed",C1801="Smelter not yet identified"),MATCH($B1801&amp;$D1801,'Smelter Look-up'!$J:$J,0),MATCH($B1801&amp;$C1801,'Smelter Look-up'!$J:$J,0)))</f>
        <v>#N/A</v>
      </c>
      <c r="X1801" s="818">
        <f t="shared" si="255"/>
        <v>0</v>
      </c>
      <c r="AB1801" s="819" t="str">
        <f t="shared" si="256"/>
      </c>
    </row>
    <row r="1802" ht="20"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4"/>
      </c>
      <c r="T1802" s="772" t="str">
        <f>IF(B1802="","",IF(ISERROR(MATCH($J1802,SorP!$B$1:$B$6226,0)),"",INDIRECT("'SorP'!$A$"&amp;MATCH($S1802&amp;$J1802,SorP!C:C,0))))</f>
      </c>
      <c r="U1802" s="792"/>
      <c r="V1802" s="817" t="e">
        <f>IF(C1802="",NA(),IF(OR(C1802="Smelter not listed",C1802="Smelter not yet identified"),MATCH($B1802&amp;$D1802,'Smelter Look-up'!$J:$J,0),MATCH($B1802&amp;$C1802,'Smelter Look-up'!$J:$J,0)))</f>
        <v>#N/A</v>
      </c>
      <c r="X1802" s="818">
        <f t="shared" si="255"/>
        <v>0</v>
      </c>
      <c r="AB1802" s="819" t="str">
        <f t="shared" si="256"/>
      </c>
    </row>
    <row r="1803" ht="20"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4"/>
      </c>
      <c r="T1803" s="772" t="str">
        <f>IF(B1803="","",IF(ISERROR(MATCH($J1803,SorP!$B$1:$B$6226,0)),"",INDIRECT("'SorP'!$A$"&amp;MATCH($S1803&amp;$J1803,SorP!C:C,0))))</f>
      </c>
      <c r="U1803" s="792"/>
      <c r="V1803" s="817" t="e">
        <f>IF(C1803="",NA(),IF(OR(C1803="Smelter not listed",C1803="Smelter not yet identified"),MATCH($B1803&amp;$D1803,'Smelter Look-up'!$J:$J,0),MATCH($B1803&amp;$C1803,'Smelter Look-up'!$J:$J,0)))</f>
        <v>#N/A</v>
      </c>
      <c r="X1803" s="818">
        <f t="shared" si="255"/>
        <v>0</v>
      </c>
      <c r="AB1803" s="819" t="str">
        <f t="shared" si="256"/>
      </c>
    </row>
    <row r="1804" ht="20"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4"/>
      </c>
      <c r="T1804" s="772" t="str">
        <f>IF(B1804="","",IF(ISERROR(MATCH($J1804,SorP!$B$1:$B$6226,0)),"",INDIRECT("'SorP'!$A$"&amp;MATCH($S1804&amp;$J1804,SorP!C:C,0))))</f>
      </c>
      <c r="U1804" s="792"/>
      <c r="V1804" s="817" t="e">
        <f>IF(C1804="",NA(),IF(OR(C1804="Smelter not listed",C1804="Smelter not yet identified"),MATCH($B1804&amp;$D1804,'Smelter Look-up'!$J:$J,0),MATCH($B1804&amp;$C1804,'Smelter Look-up'!$J:$J,0)))</f>
        <v>#N/A</v>
      </c>
      <c r="X1804" s="818">
        <f t="shared" si="255"/>
        <v>0</v>
      </c>
      <c r="AB1804" s="819" t="str">
        <f t="shared" si="256"/>
      </c>
    </row>
    <row r="1805" ht="20"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4"/>
      </c>
      <c r="T1805" s="772" t="str">
        <f>IF(B1805="","",IF(ISERROR(MATCH($J1805,SorP!$B$1:$B$6226,0)),"",INDIRECT("'SorP'!$A$"&amp;MATCH($S1805&amp;$J1805,SorP!C:C,0))))</f>
      </c>
      <c r="U1805" s="792"/>
      <c r="V1805" s="817" t="e">
        <f>IF(C1805="",NA(),IF(OR(C1805="Smelter not listed",C1805="Smelter not yet identified"),MATCH($B1805&amp;$D1805,'Smelter Look-up'!$J:$J,0),MATCH($B1805&amp;$C1805,'Smelter Look-up'!$J:$J,0)))</f>
        <v>#N/A</v>
      </c>
      <c r="X1805" s="818">
        <f t="shared" si="255"/>
        <v>0</v>
      </c>
      <c r="AB1805" s="819" t="str">
        <f t="shared" si="256"/>
      </c>
    </row>
    <row r="1806" ht="20"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4"/>
      </c>
      <c r="T1806" s="772" t="str">
        <f>IF(B1806="","",IF(ISERROR(MATCH($J1806,SorP!$B$1:$B$6226,0)),"",INDIRECT("'SorP'!$A$"&amp;MATCH($S1806&amp;$J1806,SorP!C:C,0))))</f>
      </c>
      <c r="U1806" s="792"/>
      <c r="V1806" s="817" t="e">
        <f>IF(C1806="",NA(),IF(OR(C1806="Smelter not listed",C1806="Smelter not yet identified"),MATCH($B1806&amp;$D1806,'Smelter Look-up'!$J:$J,0),MATCH($B1806&amp;$C1806,'Smelter Look-up'!$J:$J,0)))</f>
        <v>#N/A</v>
      </c>
      <c r="X1806" s="818">
        <f t="shared" si="255"/>
        <v>0</v>
      </c>
      <c r="AB1806" s="819" t="str">
        <f t="shared" si="256"/>
      </c>
    </row>
    <row r="1807" ht="20"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4"/>
      </c>
      <c r="T1807" s="772" t="str">
        <f>IF(B1807="","",IF(ISERROR(MATCH($J1807,SorP!$B$1:$B$6226,0)),"",INDIRECT("'SorP'!$A$"&amp;MATCH($S1807&amp;$J1807,SorP!C:C,0))))</f>
      </c>
      <c r="U1807" s="792"/>
      <c r="V1807" s="817" t="e">
        <f>IF(C1807="",NA(),IF(OR(C1807="Smelter not listed",C1807="Smelter not yet identified"),MATCH($B1807&amp;$D1807,'Smelter Look-up'!$J:$J,0),MATCH($B1807&amp;$C1807,'Smelter Look-up'!$J:$J,0)))</f>
        <v>#N/A</v>
      </c>
      <c r="X1807" s="818">
        <f t="shared" si="255"/>
        <v>0</v>
      </c>
      <c r="AB1807" s="819" t="str">
        <f t="shared" si="256"/>
      </c>
    </row>
    <row r="1808" ht="20"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4"/>
      </c>
      <c r="T1808" s="772" t="str">
        <f>IF(B1808="","",IF(ISERROR(MATCH($J1808,SorP!$B$1:$B$6226,0)),"",INDIRECT("'SorP'!$A$"&amp;MATCH($S1808&amp;$J1808,SorP!C:C,0))))</f>
      </c>
      <c r="U1808" s="792"/>
      <c r="V1808" s="817" t="e">
        <f>IF(C1808="",NA(),IF(OR(C1808="Smelter not listed",C1808="Smelter not yet identified"),MATCH($B1808&amp;$D1808,'Smelter Look-up'!$J:$J,0),MATCH($B1808&amp;$C1808,'Smelter Look-up'!$J:$J,0)))</f>
        <v>#N/A</v>
      </c>
      <c r="X1808" s="818">
        <f t="shared" si="255"/>
        <v>0</v>
      </c>
      <c r="AB1808" s="819" t="str">
        <f t="shared" si="256"/>
      </c>
    </row>
    <row r="1809" ht="20"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4"/>
      </c>
      <c r="T1809" s="772" t="str">
        <f>IF(B1809="","",IF(ISERROR(MATCH($J1809,SorP!$B$1:$B$6226,0)),"",INDIRECT("'SorP'!$A$"&amp;MATCH($S1809&amp;$J1809,SorP!C:C,0))))</f>
      </c>
      <c r="U1809" s="792"/>
      <c r="V1809" s="817" t="e">
        <f>IF(C1809="",NA(),IF(OR(C1809="Smelter not listed",C1809="Smelter not yet identified"),MATCH($B1809&amp;$D1809,'Smelter Look-up'!$J:$J,0),MATCH($B1809&amp;$C1809,'Smelter Look-up'!$J:$J,0)))</f>
        <v>#N/A</v>
      </c>
      <c r="X1809" s="818">
        <f t="shared" si="255"/>
        <v>0</v>
      </c>
      <c r="AB1809" s="819" t="str">
        <f t="shared" si="256"/>
      </c>
    </row>
    <row r="1810" ht="20"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4"/>
      </c>
      <c r="T1810" s="772" t="str">
        <f>IF(B1810="","",IF(ISERROR(MATCH($J1810,SorP!$B$1:$B$6226,0)),"",INDIRECT("'SorP'!$A$"&amp;MATCH($S1810&amp;$J1810,SorP!C:C,0))))</f>
      </c>
      <c r="U1810" s="792"/>
      <c r="V1810" s="817" t="e">
        <f>IF(C1810="",NA(),IF(OR(C1810="Smelter not listed",C1810="Smelter not yet identified"),MATCH($B1810&amp;$D1810,'Smelter Look-up'!$J:$J,0),MATCH($B1810&amp;$C1810,'Smelter Look-up'!$J:$J,0)))</f>
        <v>#N/A</v>
      </c>
      <c r="X1810" s="818">
        <f t="shared" si="255"/>
        <v>0</v>
      </c>
      <c r="AB1810" s="819" t="str">
        <f t="shared" si="256"/>
      </c>
    </row>
    <row r="1811" ht="20"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4"/>
      </c>
      <c r="T1811" s="772" t="str">
        <f>IF(B1811="","",IF(ISERROR(MATCH($J1811,SorP!$B$1:$B$6226,0)),"",INDIRECT("'SorP'!$A$"&amp;MATCH($S1811&amp;$J1811,SorP!C:C,0))))</f>
      </c>
      <c r="U1811" s="792"/>
      <c r="V1811" s="817" t="e">
        <f>IF(C1811="",NA(),IF(OR(C1811="Smelter not listed",C1811="Smelter not yet identified"),MATCH($B1811&amp;$D1811,'Smelter Look-up'!$J:$J,0),MATCH($B1811&amp;$C1811,'Smelter Look-up'!$J:$J,0)))</f>
        <v>#N/A</v>
      </c>
      <c r="X1811" s="818">
        <f t="shared" si="255"/>
        <v>0</v>
      </c>
      <c r="AB1811" s="819" t="str">
        <f t="shared" si="256"/>
      </c>
    </row>
    <row r="1812" ht="20"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4"/>
      </c>
      <c r="T1812" s="772" t="str">
        <f>IF(B1812="","",IF(ISERROR(MATCH($J1812,SorP!$B$1:$B$6226,0)),"",INDIRECT("'SorP'!$A$"&amp;MATCH($S1812&amp;$J1812,SorP!C:C,0))))</f>
      </c>
      <c r="U1812" s="792"/>
      <c r="V1812" s="817" t="e">
        <f>IF(C1812="",NA(),IF(OR(C1812="Smelter not listed",C1812="Smelter not yet identified"),MATCH($B1812&amp;$D1812,'Smelter Look-up'!$J:$J,0),MATCH($B1812&amp;$C1812,'Smelter Look-up'!$J:$J,0)))</f>
        <v>#N/A</v>
      </c>
      <c r="X1812" s="818">
        <f t="shared" si="255"/>
        <v>0</v>
      </c>
      <c r="AB1812" s="819" t="str">
        <f t="shared" si="256"/>
      </c>
    </row>
    <row r="1813" ht="20"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4"/>
      </c>
      <c r="T1813" s="772" t="str">
        <f>IF(B1813="","",IF(ISERROR(MATCH($J1813,SorP!$B$1:$B$6226,0)),"",INDIRECT("'SorP'!$A$"&amp;MATCH($S1813&amp;$J1813,SorP!C:C,0))))</f>
      </c>
      <c r="U1813" s="792"/>
      <c r="V1813" s="817" t="e">
        <f>IF(C1813="",NA(),IF(OR(C1813="Smelter not listed",C1813="Smelter not yet identified"),MATCH($B1813&amp;$D1813,'Smelter Look-up'!$J:$J,0),MATCH($B1813&amp;$C1813,'Smelter Look-up'!$J:$J,0)))</f>
        <v>#N/A</v>
      </c>
      <c r="X1813" s="818">
        <f t="shared" si="255"/>
        <v>0</v>
      </c>
      <c r="AB1813" s="819" t="str">
        <f t="shared" si="256"/>
      </c>
    </row>
    <row r="1814" ht="20"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4"/>
      </c>
      <c r="T1814" s="772" t="str">
        <f>IF(B1814="","",IF(ISERROR(MATCH($J1814,SorP!$B$1:$B$6226,0)),"",INDIRECT("'SorP'!$A$"&amp;MATCH($S1814&amp;$J1814,SorP!C:C,0))))</f>
      </c>
      <c r="U1814" s="792"/>
      <c r="V1814" s="817" t="e">
        <f>IF(C1814="",NA(),IF(OR(C1814="Smelter not listed",C1814="Smelter not yet identified"),MATCH($B1814&amp;$D1814,'Smelter Look-up'!$J:$J,0),MATCH($B1814&amp;$C1814,'Smelter Look-up'!$J:$J,0)))</f>
        <v>#N/A</v>
      </c>
      <c r="X1814" s="818">
        <f t="shared" si="255"/>
        <v>0</v>
      </c>
      <c r="AB1814" s="819" t="str">
        <f t="shared" si="256"/>
      </c>
    </row>
    <row r="1815" ht="20"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4"/>
      </c>
      <c r="T1815" s="772" t="str">
        <f>IF(B1815="","",IF(ISERROR(MATCH($J1815,SorP!$B$1:$B$6226,0)),"",INDIRECT("'SorP'!$A$"&amp;MATCH($S1815&amp;$J1815,SorP!C:C,0))))</f>
      </c>
      <c r="U1815" s="792"/>
      <c r="V1815" s="817" t="e">
        <f>IF(C1815="",NA(),IF(OR(C1815="Smelter not listed",C1815="Smelter not yet identified"),MATCH($B1815&amp;$D1815,'Smelter Look-up'!$J:$J,0),MATCH($B1815&amp;$C1815,'Smelter Look-up'!$J:$J,0)))</f>
        <v>#N/A</v>
      </c>
      <c r="X1815" s="818">
        <f t="shared" si="255"/>
        <v>0</v>
      </c>
      <c r="AB1815" s="819" t="str">
        <f t="shared" si="256"/>
      </c>
    </row>
    <row r="1816" ht="20"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4"/>
      </c>
      <c r="T1816" s="772" t="str">
        <f>IF(B1816="","",IF(ISERROR(MATCH($J1816,SorP!$B$1:$B$6226,0)),"",INDIRECT("'SorP'!$A$"&amp;MATCH($S1816&amp;$J1816,SorP!C:C,0))))</f>
      </c>
      <c r="U1816" s="792"/>
      <c r="V1816" s="817" t="e">
        <f>IF(C1816="",NA(),IF(OR(C1816="Smelter not listed",C1816="Smelter not yet identified"),MATCH($B1816&amp;$D1816,'Smelter Look-up'!$J:$J,0),MATCH($B1816&amp;$C1816,'Smelter Look-up'!$J:$J,0)))</f>
        <v>#N/A</v>
      </c>
      <c r="X1816" s="818">
        <f t="shared" si="255"/>
        <v>0</v>
      </c>
      <c r="AB1816" s="819" t="str">
        <f t="shared" si="256"/>
      </c>
    </row>
    <row r="1817" ht="20"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4"/>
      </c>
      <c r="T1817" s="772" t="str">
        <f>IF(B1817="","",IF(ISERROR(MATCH($J1817,SorP!$B$1:$B$6226,0)),"",INDIRECT("'SorP'!$A$"&amp;MATCH($S1817&amp;$J1817,SorP!C:C,0))))</f>
      </c>
      <c r="U1817" s="792"/>
      <c r="V1817" s="817" t="e">
        <f>IF(C1817="",NA(),IF(OR(C1817="Smelter not listed",C1817="Smelter not yet identified"),MATCH($B1817&amp;$D1817,'Smelter Look-up'!$J:$J,0),MATCH($B1817&amp;$C1817,'Smelter Look-up'!$J:$J,0)))</f>
        <v>#N/A</v>
      </c>
      <c r="X1817" s="818">
        <f t="shared" si="255"/>
        <v>0</v>
      </c>
      <c r="AB1817" s="819" t="str">
        <f t="shared" si="256"/>
      </c>
    </row>
    <row r="1818" ht="20"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4"/>
      </c>
      <c r="T1818" s="772" t="str">
        <f>IF(B1818="","",IF(ISERROR(MATCH($J1818,SorP!$B$1:$B$6226,0)),"",INDIRECT("'SorP'!$A$"&amp;MATCH($S1818&amp;$J1818,SorP!C:C,0))))</f>
      </c>
      <c r="U1818" s="792"/>
      <c r="V1818" s="817" t="e">
        <f>IF(C1818="",NA(),IF(OR(C1818="Smelter not listed",C1818="Smelter not yet identified"),MATCH($B1818&amp;$D1818,'Smelter Look-up'!$J:$J,0),MATCH($B1818&amp;$C1818,'Smelter Look-up'!$J:$J,0)))</f>
        <v>#N/A</v>
      </c>
      <c r="X1818" s="818">
        <f t="shared" si="255"/>
        <v>0</v>
      </c>
      <c r="AB1818" s="819" t="str">
        <f t="shared" si="256"/>
      </c>
    </row>
    <row r="1819" ht="20"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4"/>
      </c>
      <c r="T1819" s="772" t="str">
        <f>IF(B1819="","",IF(ISERROR(MATCH($J1819,SorP!$B$1:$B$6226,0)),"",INDIRECT("'SorP'!$A$"&amp;MATCH($S1819&amp;$J1819,SorP!C:C,0))))</f>
      </c>
      <c r="U1819" s="792"/>
      <c r="V1819" s="817" t="e">
        <f>IF(C1819="",NA(),IF(OR(C1819="Smelter not listed",C1819="Smelter not yet identified"),MATCH($B1819&amp;$D1819,'Smelter Look-up'!$J:$J,0),MATCH($B1819&amp;$C1819,'Smelter Look-up'!$J:$J,0)))</f>
        <v>#N/A</v>
      </c>
      <c r="X1819" s="818">
        <f t="shared" si="255"/>
        <v>0</v>
      </c>
      <c r="AB1819" s="819" t="str">
        <f t="shared" si="256"/>
      </c>
    </row>
    <row r="1820" ht="20"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7">IF(B1820="","",IF(ISERROR(MATCH($E1820,CL,0)),"Unknown",INDIRECT("'C'!$A$"&amp;MATCH($E1820,CL,0)+1)))</f>
      </c>
      <c r="T1820" s="772" t="str">
        <f>IF(B1820="","",IF(ISERROR(MATCH($J1820,SorP!$B$1:$B$6226,0)),"",INDIRECT("'SorP'!$A$"&amp;MATCH($S1820&amp;$J1820,SorP!C:C,0))))</f>
      </c>
      <c r="U1820" s="792"/>
      <c r="V1820" s="817" t="e">
        <f>IF(C1820="",NA(),IF(OR(C1820="Smelter not listed",C1820="Smelter not yet identified"),MATCH($B1820&amp;$D1820,'Smelter Look-up'!$J:$J,0),MATCH($B1820&amp;$C1820,'Smelter Look-up'!$J:$J,0)))</f>
        <v>#N/A</v>
      </c>
      <c r="X1820" s="818">
        <f ref="X1820:X1850" t="shared" si="258">IF(AND(C1820="Smelter not listed",OR(LEN(D1820)=0,LEN(E1820)=0)),1,0)</f>
        <v>0</v>
      </c>
      <c r="AB1820" s="819" t="str">
        <f ref="AB1820:AB1850" t="shared" si="259">B1820&amp;C1820</f>
      </c>
    </row>
    <row r="1821" ht="20"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7"/>
      </c>
      <c r="T1821" s="772" t="str">
        <f>IF(B1821="","",IF(ISERROR(MATCH($J1821,SorP!$B$1:$B$6226,0)),"",INDIRECT("'SorP'!$A$"&amp;MATCH($S1821&amp;$J1821,SorP!C:C,0))))</f>
      </c>
      <c r="U1821" s="792"/>
      <c r="V1821" s="817" t="e">
        <f>IF(C1821="",NA(),IF(OR(C1821="Smelter not listed",C1821="Smelter not yet identified"),MATCH($B1821&amp;$D1821,'Smelter Look-up'!$J:$J,0),MATCH($B1821&amp;$C1821,'Smelter Look-up'!$J:$J,0)))</f>
        <v>#N/A</v>
      </c>
      <c r="X1821" s="818">
        <f t="shared" si="258"/>
        <v>0</v>
      </c>
      <c r="AB1821" s="819" t="str">
        <f t="shared" si="259"/>
      </c>
    </row>
    <row r="1822" ht="20"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7"/>
      </c>
      <c r="T1822" s="772" t="str">
        <f>IF(B1822="","",IF(ISERROR(MATCH($J1822,SorP!$B$1:$B$6226,0)),"",INDIRECT("'SorP'!$A$"&amp;MATCH($S1822&amp;$J1822,SorP!C:C,0))))</f>
      </c>
      <c r="U1822" s="792"/>
      <c r="V1822" s="817" t="e">
        <f>IF(C1822="",NA(),IF(OR(C1822="Smelter not listed",C1822="Smelter not yet identified"),MATCH($B1822&amp;$D1822,'Smelter Look-up'!$J:$J,0),MATCH($B1822&amp;$C1822,'Smelter Look-up'!$J:$J,0)))</f>
        <v>#N/A</v>
      </c>
      <c r="X1822" s="818">
        <f t="shared" si="258"/>
        <v>0</v>
      </c>
      <c r="AB1822" s="819" t="str">
        <f t="shared" si="259"/>
      </c>
    </row>
    <row r="1823" ht="20"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7"/>
      </c>
      <c r="T1823" s="772" t="str">
        <f>IF(B1823="","",IF(ISERROR(MATCH($J1823,SorP!$B$1:$B$6226,0)),"",INDIRECT("'SorP'!$A$"&amp;MATCH($S1823&amp;$J1823,SorP!C:C,0))))</f>
      </c>
      <c r="U1823" s="792"/>
      <c r="V1823" s="817" t="e">
        <f>IF(C1823="",NA(),IF(OR(C1823="Smelter not listed",C1823="Smelter not yet identified"),MATCH($B1823&amp;$D1823,'Smelter Look-up'!$J:$J,0),MATCH($B1823&amp;$C1823,'Smelter Look-up'!$J:$J,0)))</f>
        <v>#N/A</v>
      </c>
      <c r="X1823" s="818">
        <f t="shared" si="258"/>
        <v>0</v>
      </c>
      <c r="AB1823" s="819" t="str">
        <f t="shared" si="259"/>
      </c>
    </row>
    <row r="1824" ht="20"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7"/>
      </c>
      <c r="T1824" s="772" t="str">
        <f>IF(B1824="","",IF(ISERROR(MATCH($J1824,SorP!$B$1:$B$6226,0)),"",INDIRECT("'SorP'!$A$"&amp;MATCH($S1824&amp;$J1824,SorP!C:C,0))))</f>
      </c>
      <c r="U1824" s="792"/>
      <c r="V1824" s="817" t="e">
        <f>IF(C1824="",NA(),IF(OR(C1824="Smelter not listed",C1824="Smelter not yet identified"),MATCH($B1824&amp;$D1824,'Smelter Look-up'!$J:$J,0),MATCH($B1824&amp;$C1824,'Smelter Look-up'!$J:$J,0)))</f>
        <v>#N/A</v>
      </c>
      <c r="X1824" s="818">
        <f t="shared" si="258"/>
        <v>0</v>
      </c>
      <c r="AB1824" s="819" t="str">
        <f t="shared" si="259"/>
      </c>
    </row>
    <row r="1825" ht="20"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7"/>
      </c>
      <c r="T1825" s="772" t="str">
        <f>IF(B1825="","",IF(ISERROR(MATCH($J1825,SorP!$B$1:$B$6226,0)),"",INDIRECT("'SorP'!$A$"&amp;MATCH($S1825&amp;$J1825,SorP!C:C,0))))</f>
      </c>
      <c r="U1825" s="792"/>
      <c r="V1825" s="817" t="e">
        <f>IF(C1825="",NA(),IF(OR(C1825="Smelter not listed",C1825="Smelter not yet identified"),MATCH($B1825&amp;$D1825,'Smelter Look-up'!$J:$J,0),MATCH($B1825&amp;$C1825,'Smelter Look-up'!$J:$J,0)))</f>
        <v>#N/A</v>
      </c>
      <c r="X1825" s="818">
        <f t="shared" si="258"/>
        <v>0</v>
      </c>
      <c r="AB1825" s="819" t="str">
        <f t="shared" si="259"/>
      </c>
    </row>
    <row r="1826" ht="20"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7"/>
      </c>
      <c r="T1826" s="772" t="str">
        <f>IF(B1826="","",IF(ISERROR(MATCH($J1826,SorP!$B$1:$B$6226,0)),"",INDIRECT("'SorP'!$A$"&amp;MATCH($S1826&amp;$J1826,SorP!C:C,0))))</f>
      </c>
      <c r="U1826" s="792"/>
      <c r="V1826" s="817" t="e">
        <f>IF(C1826="",NA(),IF(OR(C1826="Smelter not listed",C1826="Smelter not yet identified"),MATCH($B1826&amp;$D1826,'Smelter Look-up'!$J:$J,0),MATCH($B1826&amp;$C1826,'Smelter Look-up'!$J:$J,0)))</f>
        <v>#N/A</v>
      </c>
      <c r="X1826" s="818">
        <f t="shared" si="258"/>
        <v>0</v>
      </c>
      <c r="AB1826" s="819" t="str">
        <f t="shared" si="259"/>
      </c>
    </row>
    <row r="1827" ht="20"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7"/>
      </c>
      <c r="T1827" s="772" t="str">
        <f>IF(B1827="","",IF(ISERROR(MATCH($J1827,SorP!$B$1:$B$6226,0)),"",INDIRECT("'SorP'!$A$"&amp;MATCH($S1827&amp;$J1827,SorP!C:C,0))))</f>
      </c>
      <c r="U1827" s="792"/>
      <c r="V1827" s="817" t="e">
        <f>IF(C1827="",NA(),IF(OR(C1827="Smelter not listed",C1827="Smelter not yet identified"),MATCH($B1827&amp;$D1827,'Smelter Look-up'!$J:$J,0),MATCH($B1827&amp;$C1827,'Smelter Look-up'!$J:$J,0)))</f>
        <v>#N/A</v>
      </c>
      <c r="X1827" s="818">
        <f t="shared" si="258"/>
        <v>0</v>
      </c>
      <c r="AB1827" s="819" t="str">
        <f t="shared" si="259"/>
      </c>
    </row>
    <row r="1828" ht="20"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7"/>
      </c>
      <c r="T1828" s="772" t="str">
        <f>IF(B1828="","",IF(ISERROR(MATCH($J1828,SorP!$B$1:$B$6226,0)),"",INDIRECT("'SorP'!$A$"&amp;MATCH($S1828&amp;$J1828,SorP!C:C,0))))</f>
      </c>
      <c r="U1828" s="792"/>
      <c r="V1828" s="817" t="e">
        <f>IF(C1828="",NA(),IF(OR(C1828="Smelter not listed",C1828="Smelter not yet identified"),MATCH($B1828&amp;$D1828,'Smelter Look-up'!$J:$J,0),MATCH($B1828&amp;$C1828,'Smelter Look-up'!$J:$J,0)))</f>
        <v>#N/A</v>
      </c>
      <c r="X1828" s="818">
        <f t="shared" si="258"/>
        <v>0</v>
      </c>
      <c r="AB1828" s="819" t="str">
        <f t="shared" si="259"/>
      </c>
    </row>
    <row r="1829" ht="20"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7"/>
      </c>
      <c r="T1829" s="772" t="str">
        <f>IF(B1829="","",IF(ISERROR(MATCH($J1829,SorP!$B$1:$B$6226,0)),"",INDIRECT("'SorP'!$A$"&amp;MATCH($S1829&amp;$J1829,SorP!C:C,0))))</f>
      </c>
      <c r="U1829" s="792"/>
      <c r="V1829" s="817" t="e">
        <f>IF(C1829="",NA(),IF(OR(C1829="Smelter not listed",C1829="Smelter not yet identified"),MATCH($B1829&amp;$D1829,'Smelter Look-up'!$J:$J,0),MATCH($B1829&amp;$C1829,'Smelter Look-up'!$J:$J,0)))</f>
        <v>#N/A</v>
      </c>
      <c r="X1829" s="818">
        <f t="shared" si="258"/>
        <v>0</v>
      </c>
      <c r="AB1829" s="819" t="str">
        <f t="shared" si="259"/>
      </c>
    </row>
    <row r="1830" ht="20"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7"/>
      </c>
      <c r="T1830" s="772" t="str">
        <f>IF(B1830="","",IF(ISERROR(MATCH($J1830,SorP!$B$1:$B$6226,0)),"",INDIRECT("'SorP'!$A$"&amp;MATCH($S1830&amp;$J1830,SorP!C:C,0))))</f>
      </c>
      <c r="U1830" s="792"/>
      <c r="V1830" s="817" t="e">
        <f>IF(C1830="",NA(),IF(OR(C1830="Smelter not listed",C1830="Smelter not yet identified"),MATCH($B1830&amp;$D1830,'Smelter Look-up'!$J:$J,0),MATCH($B1830&amp;$C1830,'Smelter Look-up'!$J:$J,0)))</f>
        <v>#N/A</v>
      </c>
      <c r="X1830" s="818">
        <f t="shared" si="258"/>
        <v>0</v>
      </c>
      <c r="AB1830" s="819" t="str">
        <f t="shared" si="259"/>
      </c>
    </row>
    <row r="1831" ht="20"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7"/>
      </c>
      <c r="T1831" s="772" t="str">
        <f>IF(B1831="","",IF(ISERROR(MATCH($J1831,SorP!$B$1:$B$6226,0)),"",INDIRECT("'SorP'!$A$"&amp;MATCH($S1831&amp;$J1831,SorP!C:C,0))))</f>
      </c>
      <c r="U1831" s="792"/>
      <c r="V1831" s="817" t="e">
        <f>IF(C1831="",NA(),IF(OR(C1831="Smelter not listed",C1831="Smelter not yet identified"),MATCH($B1831&amp;$D1831,'Smelter Look-up'!$J:$J,0),MATCH($B1831&amp;$C1831,'Smelter Look-up'!$J:$J,0)))</f>
        <v>#N/A</v>
      </c>
      <c r="X1831" s="818">
        <f t="shared" si="258"/>
        <v>0</v>
      </c>
      <c r="AB1831" s="819" t="str">
        <f t="shared" si="259"/>
      </c>
    </row>
    <row r="1832" ht="20"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7"/>
      </c>
      <c r="T1832" s="772" t="str">
        <f>IF(B1832="","",IF(ISERROR(MATCH($J1832,SorP!$B$1:$B$6226,0)),"",INDIRECT("'SorP'!$A$"&amp;MATCH($S1832&amp;$J1832,SorP!C:C,0))))</f>
      </c>
      <c r="U1832" s="792"/>
      <c r="V1832" s="817" t="e">
        <f>IF(C1832="",NA(),IF(OR(C1832="Smelter not listed",C1832="Smelter not yet identified"),MATCH($B1832&amp;$D1832,'Smelter Look-up'!$J:$J,0),MATCH($B1832&amp;$C1832,'Smelter Look-up'!$J:$J,0)))</f>
        <v>#N/A</v>
      </c>
      <c r="X1832" s="818">
        <f t="shared" si="258"/>
        <v>0</v>
      </c>
      <c r="AB1832" s="819" t="str">
        <f t="shared" si="259"/>
      </c>
    </row>
    <row r="1833" ht="20"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7"/>
      </c>
      <c r="T1833" s="772" t="str">
        <f>IF(B1833="","",IF(ISERROR(MATCH($J1833,SorP!$B$1:$B$6226,0)),"",INDIRECT("'SorP'!$A$"&amp;MATCH($S1833&amp;$J1833,SorP!C:C,0))))</f>
      </c>
      <c r="U1833" s="792"/>
      <c r="V1833" s="817" t="e">
        <f>IF(C1833="",NA(),IF(OR(C1833="Smelter not listed",C1833="Smelter not yet identified"),MATCH($B1833&amp;$D1833,'Smelter Look-up'!$J:$J,0),MATCH($B1833&amp;$C1833,'Smelter Look-up'!$J:$J,0)))</f>
        <v>#N/A</v>
      </c>
      <c r="X1833" s="818">
        <f t="shared" si="258"/>
        <v>0</v>
      </c>
      <c r="AB1833" s="819" t="str">
        <f t="shared" si="259"/>
      </c>
    </row>
    <row r="1834" ht="20"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7"/>
      </c>
      <c r="T1834" s="772" t="str">
        <f>IF(B1834="","",IF(ISERROR(MATCH($J1834,SorP!$B$1:$B$6226,0)),"",INDIRECT("'SorP'!$A$"&amp;MATCH($S1834&amp;$J1834,SorP!C:C,0))))</f>
      </c>
      <c r="U1834" s="792"/>
      <c r="V1834" s="817" t="e">
        <f>IF(C1834="",NA(),IF(OR(C1834="Smelter not listed",C1834="Smelter not yet identified"),MATCH($B1834&amp;$D1834,'Smelter Look-up'!$J:$J,0),MATCH($B1834&amp;$C1834,'Smelter Look-up'!$J:$J,0)))</f>
        <v>#N/A</v>
      </c>
      <c r="X1834" s="818">
        <f t="shared" si="258"/>
        <v>0</v>
      </c>
      <c r="AB1834" s="819" t="str">
        <f t="shared" si="259"/>
      </c>
    </row>
    <row r="1835" ht="20"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7"/>
      </c>
      <c r="T1835" s="772" t="str">
        <f>IF(B1835="","",IF(ISERROR(MATCH($J1835,SorP!$B$1:$B$6226,0)),"",INDIRECT("'SorP'!$A$"&amp;MATCH($S1835&amp;$J1835,SorP!C:C,0))))</f>
      </c>
      <c r="U1835" s="792"/>
      <c r="V1835" s="817" t="e">
        <f>IF(C1835="",NA(),IF(OR(C1835="Smelter not listed",C1835="Smelter not yet identified"),MATCH($B1835&amp;$D1835,'Smelter Look-up'!$J:$J,0),MATCH($B1835&amp;$C1835,'Smelter Look-up'!$J:$J,0)))</f>
        <v>#N/A</v>
      </c>
      <c r="X1835" s="818">
        <f t="shared" si="258"/>
        <v>0</v>
      </c>
      <c r="AB1835" s="819" t="str">
        <f t="shared" si="259"/>
      </c>
    </row>
    <row r="1836" ht="20"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7"/>
      </c>
      <c r="T1836" s="772" t="str">
        <f>IF(B1836="","",IF(ISERROR(MATCH($J1836,SorP!$B$1:$B$6226,0)),"",INDIRECT("'SorP'!$A$"&amp;MATCH($S1836&amp;$J1836,SorP!C:C,0))))</f>
      </c>
      <c r="U1836" s="792"/>
      <c r="V1836" s="817" t="e">
        <f>IF(C1836="",NA(),IF(OR(C1836="Smelter not listed",C1836="Smelter not yet identified"),MATCH($B1836&amp;$D1836,'Smelter Look-up'!$J:$J,0),MATCH($B1836&amp;$C1836,'Smelter Look-up'!$J:$J,0)))</f>
        <v>#N/A</v>
      </c>
      <c r="X1836" s="818">
        <f t="shared" si="258"/>
        <v>0</v>
      </c>
      <c r="AB1836" s="819" t="str">
        <f t="shared" si="259"/>
      </c>
    </row>
    <row r="1837" ht="20"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7"/>
      </c>
      <c r="T1837" s="772" t="str">
        <f>IF(B1837="","",IF(ISERROR(MATCH($J1837,SorP!$B$1:$B$6226,0)),"",INDIRECT("'SorP'!$A$"&amp;MATCH($S1837&amp;$J1837,SorP!C:C,0))))</f>
      </c>
      <c r="U1837" s="792"/>
      <c r="V1837" s="817" t="e">
        <f>IF(C1837="",NA(),IF(OR(C1837="Smelter not listed",C1837="Smelter not yet identified"),MATCH($B1837&amp;$D1837,'Smelter Look-up'!$J:$J,0),MATCH($B1837&amp;$C1837,'Smelter Look-up'!$J:$J,0)))</f>
        <v>#N/A</v>
      </c>
      <c r="X1837" s="818">
        <f t="shared" si="258"/>
        <v>0</v>
      </c>
      <c r="AB1837" s="819" t="str">
        <f t="shared" si="259"/>
      </c>
    </row>
    <row r="1838" ht="20"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7"/>
      </c>
      <c r="T1838" s="772" t="str">
        <f>IF(B1838="","",IF(ISERROR(MATCH($J1838,SorP!$B$1:$B$6226,0)),"",INDIRECT("'SorP'!$A$"&amp;MATCH($S1838&amp;$J1838,SorP!C:C,0))))</f>
      </c>
      <c r="U1838" s="792"/>
      <c r="V1838" s="817" t="e">
        <f>IF(C1838="",NA(),IF(OR(C1838="Smelter not listed",C1838="Smelter not yet identified"),MATCH($B1838&amp;$D1838,'Smelter Look-up'!$J:$J,0),MATCH($B1838&amp;$C1838,'Smelter Look-up'!$J:$J,0)))</f>
        <v>#N/A</v>
      </c>
      <c r="X1838" s="818">
        <f t="shared" si="258"/>
        <v>0</v>
      </c>
      <c r="AB1838" s="819" t="str">
        <f t="shared" si="259"/>
      </c>
    </row>
    <row r="1839" ht="20"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7"/>
      </c>
      <c r="T1839" s="772" t="str">
        <f>IF(B1839="","",IF(ISERROR(MATCH($J1839,SorP!$B$1:$B$6226,0)),"",INDIRECT("'SorP'!$A$"&amp;MATCH($S1839&amp;$J1839,SorP!C:C,0))))</f>
      </c>
      <c r="U1839" s="792"/>
      <c r="V1839" s="817" t="e">
        <f>IF(C1839="",NA(),IF(OR(C1839="Smelter not listed",C1839="Smelter not yet identified"),MATCH($B1839&amp;$D1839,'Smelter Look-up'!$J:$J,0),MATCH($B1839&amp;$C1839,'Smelter Look-up'!$J:$J,0)))</f>
        <v>#N/A</v>
      </c>
      <c r="X1839" s="818">
        <f t="shared" si="258"/>
        <v>0</v>
      </c>
      <c r="AB1839" s="819" t="str">
        <f t="shared" si="259"/>
      </c>
    </row>
    <row r="1840" ht="20"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7"/>
      </c>
      <c r="T1840" s="772" t="str">
        <f>IF(B1840="","",IF(ISERROR(MATCH($J1840,SorP!$B$1:$B$6226,0)),"",INDIRECT("'SorP'!$A$"&amp;MATCH($S1840&amp;$J1840,SorP!C:C,0))))</f>
      </c>
      <c r="U1840" s="792"/>
      <c r="V1840" s="817" t="e">
        <f>IF(C1840="",NA(),IF(OR(C1840="Smelter not listed",C1840="Smelter not yet identified"),MATCH($B1840&amp;$D1840,'Smelter Look-up'!$J:$J,0),MATCH($B1840&amp;$C1840,'Smelter Look-up'!$J:$J,0)))</f>
        <v>#N/A</v>
      </c>
      <c r="X1840" s="818">
        <f t="shared" si="258"/>
        <v>0</v>
      </c>
      <c r="AB1840" s="819" t="str">
        <f t="shared" si="259"/>
      </c>
    </row>
    <row r="1841" ht="20"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7"/>
      </c>
      <c r="T1841" s="772" t="str">
        <f>IF(B1841="","",IF(ISERROR(MATCH($J1841,SorP!$B$1:$B$6226,0)),"",INDIRECT("'SorP'!$A$"&amp;MATCH($S1841&amp;$J1841,SorP!C:C,0))))</f>
      </c>
      <c r="U1841" s="792"/>
      <c r="V1841" s="817" t="e">
        <f>IF(C1841="",NA(),IF(OR(C1841="Smelter not listed",C1841="Smelter not yet identified"),MATCH($B1841&amp;$D1841,'Smelter Look-up'!$J:$J,0),MATCH($B1841&amp;$C1841,'Smelter Look-up'!$J:$J,0)))</f>
        <v>#N/A</v>
      </c>
      <c r="X1841" s="818">
        <f t="shared" si="258"/>
        <v>0</v>
      </c>
      <c r="AB1841" s="819" t="str">
        <f t="shared" si="259"/>
      </c>
    </row>
    <row r="1842" ht="20"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7"/>
      </c>
      <c r="T1842" s="772" t="str">
        <f>IF(B1842="","",IF(ISERROR(MATCH($J1842,SorP!$B$1:$B$6226,0)),"",INDIRECT("'SorP'!$A$"&amp;MATCH($S1842&amp;$J1842,SorP!C:C,0))))</f>
      </c>
      <c r="U1842" s="792"/>
      <c r="V1842" s="817" t="e">
        <f>IF(C1842="",NA(),IF(OR(C1842="Smelter not listed",C1842="Smelter not yet identified"),MATCH($B1842&amp;$D1842,'Smelter Look-up'!$J:$J,0),MATCH($B1842&amp;$C1842,'Smelter Look-up'!$J:$J,0)))</f>
        <v>#N/A</v>
      </c>
      <c r="X1842" s="818">
        <f t="shared" si="258"/>
        <v>0</v>
      </c>
      <c r="AB1842" s="819" t="str">
        <f t="shared" si="259"/>
      </c>
    </row>
    <row r="1843" ht="20"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7"/>
      </c>
      <c r="T1843" s="772" t="str">
        <f>IF(B1843="","",IF(ISERROR(MATCH($J1843,SorP!$B$1:$B$6226,0)),"",INDIRECT("'SorP'!$A$"&amp;MATCH($S1843&amp;$J1843,SorP!C:C,0))))</f>
      </c>
      <c r="U1843" s="792"/>
      <c r="V1843" s="817" t="e">
        <f>IF(C1843="",NA(),IF(OR(C1843="Smelter not listed",C1843="Smelter not yet identified"),MATCH($B1843&amp;$D1843,'Smelter Look-up'!$J:$J,0),MATCH($B1843&amp;$C1843,'Smelter Look-up'!$J:$J,0)))</f>
        <v>#N/A</v>
      </c>
      <c r="X1843" s="818">
        <f t="shared" si="258"/>
        <v>0</v>
      </c>
      <c r="AB1843" s="819" t="str">
        <f t="shared" si="259"/>
      </c>
    </row>
    <row r="1844" ht="20"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7"/>
      </c>
      <c r="T1844" s="772" t="str">
        <f>IF(B1844="","",IF(ISERROR(MATCH($J1844,SorP!$B$1:$B$6226,0)),"",INDIRECT("'SorP'!$A$"&amp;MATCH($S1844&amp;$J1844,SorP!C:C,0))))</f>
      </c>
      <c r="U1844" s="792"/>
      <c r="V1844" s="817" t="e">
        <f>IF(C1844="",NA(),IF(OR(C1844="Smelter not listed",C1844="Smelter not yet identified"),MATCH($B1844&amp;$D1844,'Smelter Look-up'!$J:$J,0),MATCH($B1844&amp;$C1844,'Smelter Look-up'!$J:$J,0)))</f>
        <v>#N/A</v>
      </c>
      <c r="X1844" s="818">
        <f t="shared" si="258"/>
        <v>0</v>
      </c>
      <c r="AB1844" s="819" t="str">
        <f t="shared" si="259"/>
      </c>
    </row>
    <row r="1845" ht="20"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7"/>
      </c>
      <c r="T1845" s="772" t="str">
        <f>IF(B1845="","",IF(ISERROR(MATCH($J1845,SorP!$B$1:$B$6226,0)),"",INDIRECT("'SorP'!$A$"&amp;MATCH($S1845&amp;$J1845,SorP!C:C,0))))</f>
      </c>
      <c r="U1845" s="792"/>
      <c r="V1845" s="817" t="e">
        <f>IF(C1845="",NA(),IF(OR(C1845="Smelter not listed",C1845="Smelter not yet identified"),MATCH($B1845&amp;$D1845,'Smelter Look-up'!$J:$J,0),MATCH($B1845&amp;$C1845,'Smelter Look-up'!$J:$J,0)))</f>
        <v>#N/A</v>
      </c>
      <c r="X1845" s="818">
        <f t="shared" si="258"/>
        <v>0</v>
      </c>
      <c r="AB1845" s="819" t="str">
        <f t="shared" si="259"/>
      </c>
    </row>
    <row r="1846" ht="20"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7"/>
      </c>
      <c r="T1846" s="772" t="str">
        <f>IF(B1846="","",IF(ISERROR(MATCH($J1846,SorP!$B$1:$B$6226,0)),"",INDIRECT("'SorP'!$A$"&amp;MATCH($S1846&amp;$J1846,SorP!C:C,0))))</f>
      </c>
      <c r="U1846" s="792"/>
      <c r="V1846" s="817" t="e">
        <f>IF(C1846="",NA(),IF(OR(C1846="Smelter not listed",C1846="Smelter not yet identified"),MATCH($B1846&amp;$D1846,'Smelter Look-up'!$J:$J,0),MATCH($B1846&amp;$C1846,'Smelter Look-up'!$J:$J,0)))</f>
        <v>#N/A</v>
      </c>
      <c r="X1846" s="818">
        <f t="shared" si="258"/>
        <v>0</v>
      </c>
      <c r="AB1846" s="819" t="str">
        <f t="shared" si="259"/>
      </c>
    </row>
    <row r="1847" ht="20"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7"/>
      </c>
      <c r="T1847" s="772" t="str">
        <f>IF(B1847="","",IF(ISERROR(MATCH($J1847,SorP!$B$1:$B$6226,0)),"",INDIRECT("'SorP'!$A$"&amp;MATCH($S1847&amp;$J1847,SorP!C:C,0))))</f>
      </c>
      <c r="U1847" s="792"/>
      <c r="V1847" s="817" t="e">
        <f>IF(C1847="",NA(),IF(OR(C1847="Smelter not listed",C1847="Smelter not yet identified"),MATCH($B1847&amp;$D1847,'Smelter Look-up'!$J:$J,0),MATCH($B1847&amp;$C1847,'Smelter Look-up'!$J:$J,0)))</f>
        <v>#N/A</v>
      </c>
      <c r="X1847" s="818">
        <f t="shared" si="258"/>
        <v>0</v>
      </c>
      <c r="AB1847" s="819" t="str">
        <f t="shared" si="259"/>
      </c>
    </row>
    <row r="1848" ht="20"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7"/>
      </c>
      <c r="T1848" s="772" t="str">
        <f>IF(B1848="","",IF(ISERROR(MATCH($J1848,SorP!$B$1:$B$6226,0)),"",INDIRECT("'SorP'!$A$"&amp;MATCH($S1848&amp;$J1848,SorP!C:C,0))))</f>
      </c>
      <c r="U1848" s="792"/>
      <c r="V1848" s="817" t="e">
        <f>IF(C1848="",NA(),IF(OR(C1848="Smelter not listed",C1848="Smelter not yet identified"),MATCH($B1848&amp;$D1848,'Smelter Look-up'!$J:$J,0),MATCH($B1848&amp;$C1848,'Smelter Look-up'!$J:$J,0)))</f>
        <v>#N/A</v>
      </c>
      <c r="X1848" s="818">
        <f t="shared" si="258"/>
        <v>0</v>
      </c>
      <c r="AB1848" s="819" t="str">
        <f t="shared" si="259"/>
      </c>
    </row>
    <row r="1849" ht="20"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7"/>
      </c>
      <c r="T1849" s="772" t="str">
        <f>IF(B1849="","",IF(ISERROR(MATCH($J1849,SorP!$B$1:$B$6226,0)),"",INDIRECT("'SorP'!$A$"&amp;MATCH($S1849&amp;$J1849,SorP!C:C,0))))</f>
      </c>
      <c r="U1849" s="792"/>
      <c r="V1849" s="817" t="e">
        <f>IF(C1849="",NA(),IF(OR(C1849="Smelter not listed",C1849="Smelter not yet identified"),MATCH($B1849&amp;$D1849,'Smelter Look-up'!$J:$J,0),MATCH($B1849&amp;$C1849,'Smelter Look-up'!$J:$J,0)))</f>
        <v>#N/A</v>
      </c>
      <c r="X1849" s="818">
        <f t="shared" si="258"/>
        <v>0</v>
      </c>
      <c r="AB1849" s="819" t="str">
        <f t="shared" si="259"/>
      </c>
    </row>
    <row r="1850" ht="20"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7"/>
      </c>
      <c r="T1850" s="772" t="str">
        <f>IF(B1850="","",IF(ISERROR(MATCH($J1850,SorP!$B$1:$B$6226,0)),"",INDIRECT("'SorP'!$A$"&amp;MATCH($S1850&amp;$J1850,SorP!C:C,0))))</f>
      </c>
      <c r="U1850" s="792"/>
      <c r="V1850" s="817" t="e">
        <f>IF(C1850="",NA(),IF(OR(C1850="Smelter not listed",C1850="Smelter not yet identified"),MATCH($B1850&amp;$D1850,'Smelter Look-up'!$J:$J,0),MATCH($B1850&amp;$C1850,'Smelter Look-up'!$J:$J,0)))</f>
        <v>#N/A</v>
      </c>
      <c r="X1850" s="818">
        <f t="shared" si="258"/>
        <v>0</v>
      </c>
      <c r="AB1850" s="819" t="str">
        <f t="shared" si="259"/>
      </c>
    </row>
    <row r="1851" ht="20"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IF(B1851="","",IF(ISERROR(MATCH($J1851,SorP!$B$1:$B$6226,0)),"",INDIRECT("'SorP'!$A$"&amp;MATCH($S1851&amp;$J1851,SorP!C:C,0))))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3">IF(B1852="","",IF(ISERROR(MATCH($E1852,CL,0)),"Unknown",INDIRECT("'C'!$A$"&amp;MATCH($E1852,CL,0)+1)))</f>
      </c>
      <c r="T1852" s="772" t="str">
        <f>IF(B1852="","",IF(ISERROR(MATCH($J1852,SorP!$B$1:$B$6226,0)),"",INDIRECT("'SorP'!$A$"&amp;MATCH($S1852&amp;$J1852,SorP!C:C,0))))</f>
      </c>
      <c r="U1852" s="792"/>
      <c r="V1852" s="817" t="e">
        <f>IF(C1852="",NA(),IF(OR(C1852="Smelter not listed",C1852="Smelter not yet identified"),MATCH($B1852&amp;$D1852,'Smelter Look-up'!$J:$J,0),MATCH($B1852&amp;$C1852,'Smelter Look-up'!$J:$J,0)))</f>
        <v>#N/A</v>
      </c>
      <c r="X1852" s="818">
        <f ref="X1852:X1883" t="shared" si="264">IF(AND(C1852="Smelter not listed",OR(LEN(D1852)=0,LEN(E1852)=0)),1,0)</f>
        <v>0</v>
      </c>
      <c r="AB1852" s="819" t="str">
        <f ref="AB1852:AB1883" t="shared" si="265">B1852&amp;C1852</f>
      </c>
    </row>
    <row r="1853" ht="20"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3"/>
      </c>
      <c r="T1853" s="772" t="str">
        <f>IF(B1853="","",IF(ISERROR(MATCH($J1853,SorP!$B$1:$B$6226,0)),"",INDIRECT("'SorP'!$A$"&amp;MATCH($S1853&amp;$J1853,SorP!C:C,0))))</f>
      </c>
      <c r="U1853" s="792"/>
      <c r="V1853" s="817" t="e">
        <f>IF(C1853="",NA(),IF(OR(C1853="Smelter not listed",C1853="Smelter not yet identified"),MATCH($B1853&amp;$D1853,'Smelter Look-up'!$J:$J,0),MATCH($B1853&amp;$C1853,'Smelter Look-up'!$J:$J,0)))</f>
        <v>#N/A</v>
      </c>
      <c r="X1853" s="818">
        <f t="shared" si="264"/>
        <v>0</v>
      </c>
      <c r="AB1853" s="819" t="str">
        <f t="shared" si="265"/>
      </c>
    </row>
    <row r="1854" ht="20"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3"/>
      </c>
      <c r="T1854" s="772" t="str">
        <f>IF(B1854="","",IF(ISERROR(MATCH($J1854,SorP!$B$1:$B$6226,0)),"",INDIRECT("'SorP'!$A$"&amp;MATCH($S1854&amp;$J1854,SorP!C:C,0))))</f>
      </c>
      <c r="U1854" s="792"/>
      <c r="V1854" s="817" t="e">
        <f>IF(C1854="",NA(),IF(OR(C1854="Smelter not listed",C1854="Smelter not yet identified"),MATCH($B1854&amp;$D1854,'Smelter Look-up'!$J:$J,0),MATCH($B1854&amp;$C1854,'Smelter Look-up'!$J:$J,0)))</f>
        <v>#N/A</v>
      </c>
      <c r="X1854" s="818">
        <f t="shared" si="264"/>
        <v>0</v>
      </c>
      <c r="AB1854" s="819" t="str">
        <f t="shared" si="265"/>
      </c>
    </row>
    <row r="1855" ht="20"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3"/>
      </c>
      <c r="T1855" s="772" t="str">
        <f>IF(B1855="","",IF(ISERROR(MATCH($J1855,SorP!$B$1:$B$6226,0)),"",INDIRECT("'SorP'!$A$"&amp;MATCH($S1855&amp;$J1855,SorP!C:C,0))))</f>
      </c>
      <c r="U1855" s="792"/>
      <c r="V1855" s="817" t="e">
        <f>IF(C1855="",NA(),IF(OR(C1855="Smelter not listed",C1855="Smelter not yet identified"),MATCH($B1855&amp;$D1855,'Smelter Look-up'!$J:$J,0),MATCH($B1855&amp;$C1855,'Smelter Look-up'!$J:$J,0)))</f>
        <v>#N/A</v>
      </c>
      <c r="X1855" s="818">
        <f t="shared" si="264"/>
        <v>0</v>
      </c>
      <c r="AB1855" s="819" t="str">
        <f t="shared" si="265"/>
      </c>
    </row>
    <row r="1856" ht="20"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3"/>
      </c>
      <c r="T1856" s="772" t="str">
        <f>IF(B1856="","",IF(ISERROR(MATCH($J1856,SorP!$B$1:$B$6226,0)),"",INDIRECT("'SorP'!$A$"&amp;MATCH($S1856&amp;$J1856,SorP!C:C,0))))</f>
      </c>
      <c r="U1856" s="792"/>
      <c r="V1856" s="817" t="e">
        <f>IF(C1856="",NA(),IF(OR(C1856="Smelter not listed",C1856="Smelter not yet identified"),MATCH($B1856&amp;$D1856,'Smelter Look-up'!$J:$J,0),MATCH($B1856&amp;$C1856,'Smelter Look-up'!$J:$J,0)))</f>
        <v>#N/A</v>
      </c>
      <c r="X1856" s="818">
        <f t="shared" si="264"/>
        <v>0</v>
      </c>
      <c r="AB1856" s="819" t="str">
        <f t="shared" si="265"/>
      </c>
    </row>
    <row r="1857" ht="20"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3"/>
      </c>
      <c r="T1857" s="772" t="str">
        <f>IF(B1857="","",IF(ISERROR(MATCH($J1857,SorP!$B$1:$B$6226,0)),"",INDIRECT("'SorP'!$A$"&amp;MATCH($S1857&amp;$J1857,SorP!C:C,0))))</f>
      </c>
      <c r="U1857" s="792"/>
      <c r="V1857" s="817" t="e">
        <f>IF(C1857="",NA(),IF(OR(C1857="Smelter not listed",C1857="Smelter not yet identified"),MATCH($B1857&amp;$D1857,'Smelter Look-up'!$J:$J,0),MATCH($B1857&amp;$C1857,'Smelter Look-up'!$J:$J,0)))</f>
        <v>#N/A</v>
      </c>
      <c r="X1857" s="818">
        <f t="shared" si="264"/>
        <v>0</v>
      </c>
      <c r="AB1857" s="819" t="str">
        <f t="shared" si="265"/>
      </c>
    </row>
    <row r="1858" ht="20"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3"/>
      </c>
      <c r="T1858" s="772" t="str">
        <f>IF(B1858="","",IF(ISERROR(MATCH($J1858,SorP!$B$1:$B$6226,0)),"",INDIRECT("'SorP'!$A$"&amp;MATCH($S1858&amp;$J1858,SorP!C:C,0))))</f>
      </c>
      <c r="U1858" s="792"/>
      <c r="V1858" s="817" t="e">
        <f>IF(C1858="",NA(),IF(OR(C1858="Smelter not listed",C1858="Smelter not yet identified"),MATCH($B1858&amp;$D1858,'Smelter Look-up'!$J:$J,0),MATCH($B1858&amp;$C1858,'Smelter Look-up'!$J:$J,0)))</f>
        <v>#N/A</v>
      </c>
      <c r="X1858" s="818">
        <f t="shared" si="264"/>
        <v>0</v>
      </c>
      <c r="AB1858" s="819" t="str">
        <f t="shared" si="265"/>
      </c>
    </row>
    <row r="1859" ht="20"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3"/>
      </c>
      <c r="T1859" s="772" t="str">
        <f>IF(B1859="","",IF(ISERROR(MATCH($J1859,SorP!$B$1:$B$6226,0)),"",INDIRECT("'SorP'!$A$"&amp;MATCH($S1859&amp;$J1859,SorP!C:C,0))))</f>
      </c>
      <c r="U1859" s="792"/>
      <c r="V1859" s="817" t="e">
        <f>IF(C1859="",NA(),IF(OR(C1859="Smelter not listed",C1859="Smelter not yet identified"),MATCH($B1859&amp;$D1859,'Smelter Look-up'!$J:$J,0),MATCH($B1859&amp;$C1859,'Smelter Look-up'!$J:$J,0)))</f>
        <v>#N/A</v>
      </c>
      <c r="X1859" s="818">
        <f t="shared" si="264"/>
        <v>0</v>
      </c>
      <c r="AB1859" s="819" t="str">
        <f t="shared" si="265"/>
      </c>
    </row>
    <row r="1860" ht="20"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3"/>
      </c>
      <c r="T1860" s="772" t="str">
        <f>IF(B1860="","",IF(ISERROR(MATCH($J1860,SorP!$B$1:$B$6226,0)),"",INDIRECT("'SorP'!$A$"&amp;MATCH($S1860&amp;$J1860,SorP!C:C,0))))</f>
      </c>
      <c r="U1860" s="792"/>
      <c r="V1860" s="817" t="e">
        <f>IF(C1860="",NA(),IF(OR(C1860="Smelter not listed",C1860="Smelter not yet identified"),MATCH($B1860&amp;$D1860,'Smelter Look-up'!$J:$J,0),MATCH($B1860&amp;$C1860,'Smelter Look-up'!$J:$J,0)))</f>
        <v>#N/A</v>
      </c>
      <c r="X1860" s="818">
        <f t="shared" si="264"/>
        <v>0</v>
      </c>
      <c r="AB1860" s="819" t="str">
        <f t="shared" si="265"/>
      </c>
    </row>
    <row r="1861" ht="20"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3"/>
      </c>
      <c r="T1861" s="772" t="str">
        <f>IF(B1861="","",IF(ISERROR(MATCH($J1861,SorP!$B$1:$B$6226,0)),"",INDIRECT("'SorP'!$A$"&amp;MATCH($S1861&amp;$J1861,SorP!C:C,0))))</f>
      </c>
      <c r="U1861" s="792"/>
      <c r="V1861" s="817" t="e">
        <f>IF(C1861="",NA(),IF(OR(C1861="Smelter not listed",C1861="Smelter not yet identified"),MATCH($B1861&amp;$D1861,'Smelter Look-up'!$J:$J,0),MATCH($B1861&amp;$C1861,'Smelter Look-up'!$J:$J,0)))</f>
        <v>#N/A</v>
      </c>
      <c r="X1861" s="818">
        <f t="shared" si="264"/>
        <v>0</v>
      </c>
      <c r="AB1861" s="819" t="str">
        <f t="shared" si="265"/>
      </c>
    </row>
    <row r="1862" ht="20"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3"/>
      </c>
      <c r="T1862" s="772" t="str">
        <f>IF(B1862="","",IF(ISERROR(MATCH($J1862,SorP!$B$1:$B$6226,0)),"",INDIRECT("'SorP'!$A$"&amp;MATCH($S1862&amp;$J1862,SorP!C:C,0))))</f>
      </c>
      <c r="U1862" s="792"/>
      <c r="V1862" s="817" t="e">
        <f>IF(C1862="",NA(),IF(OR(C1862="Smelter not listed",C1862="Smelter not yet identified"),MATCH($B1862&amp;$D1862,'Smelter Look-up'!$J:$J,0),MATCH($B1862&amp;$C1862,'Smelter Look-up'!$J:$J,0)))</f>
        <v>#N/A</v>
      </c>
      <c r="X1862" s="818">
        <f t="shared" si="264"/>
        <v>0</v>
      </c>
      <c r="AB1862" s="819" t="str">
        <f t="shared" si="265"/>
      </c>
    </row>
    <row r="1863" ht="20"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3"/>
      </c>
      <c r="T1863" s="772" t="str">
        <f>IF(B1863="","",IF(ISERROR(MATCH($J1863,SorP!$B$1:$B$6226,0)),"",INDIRECT("'SorP'!$A$"&amp;MATCH($S1863&amp;$J1863,SorP!C:C,0))))</f>
      </c>
      <c r="U1863" s="792"/>
      <c r="V1863" s="817" t="e">
        <f>IF(C1863="",NA(),IF(OR(C1863="Smelter not listed",C1863="Smelter not yet identified"),MATCH($B1863&amp;$D1863,'Smelter Look-up'!$J:$J,0),MATCH($B1863&amp;$C1863,'Smelter Look-up'!$J:$J,0)))</f>
        <v>#N/A</v>
      </c>
      <c r="X1863" s="818">
        <f t="shared" si="264"/>
        <v>0</v>
      </c>
      <c r="AB1863" s="819" t="str">
        <f t="shared" si="265"/>
      </c>
    </row>
    <row r="1864" ht="20"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3"/>
      </c>
      <c r="T1864" s="772" t="str">
        <f>IF(B1864="","",IF(ISERROR(MATCH($J1864,SorP!$B$1:$B$6226,0)),"",INDIRECT("'SorP'!$A$"&amp;MATCH($S1864&amp;$J1864,SorP!C:C,0))))</f>
      </c>
      <c r="U1864" s="792"/>
      <c r="V1864" s="817" t="e">
        <f>IF(C1864="",NA(),IF(OR(C1864="Smelter not listed",C1864="Smelter not yet identified"),MATCH($B1864&amp;$D1864,'Smelter Look-up'!$J:$J,0),MATCH($B1864&amp;$C1864,'Smelter Look-up'!$J:$J,0)))</f>
        <v>#N/A</v>
      </c>
      <c r="X1864" s="818">
        <f t="shared" si="264"/>
        <v>0</v>
      </c>
      <c r="AB1864" s="819" t="str">
        <f t="shared" si="265"/>
      </c>
    </row>
    <row r="1865" ht="20"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3"/>
      </c>
      <c r="T1865" s="772" t="str">
        <f>IF(B1865="","",IF(ISERROR(MATCH($J1865,SorP!$B$1:$B$6226,0)),"",INDIRECT("'SorP'!$A$"&amp;MATCH($S1865&amp;$J1865,SorP!C:C,0))))</f>
      </c>
      <c r="U1865" s="792"/>
      <c r="V1865" s="817" t="e">
        <f>IF(C1865="",NA(),IF(OR(C1865="Smelter not listed",C1865="Smelter not yet identified"),MATCH($B1865&amp;$D1865,'Smelter Look-up'!$J:$J,0),MATCH($B1865&amp;$C1865,'Smelter Look-up'!$J:$J,0)))</f>
        <v>#N/A</v>
      </c>
      <c r="X1865" s="818">
        <f t="shared" si="264"/>
        <v>0</v>
      </c>
      <c r="AB1865" s="819" t="str">
        <f t="shared" si="265"/>
      </c>
    </row>
    <row r="1866" ht="20"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3"/>
      </c>
      <c r="T1866" s="772" t="str">
        <f>IF(B1866="","",IF(ISERROR(MATCH($J1866,SorP!$B$1:$B$6226,0)),"",INDIRECT("'SorP'!$A$"&amp;MATCH($S1866&amp;$J1866,SorP!C:C,0))))</f>
      </c>
      <c r="U1866" s="792"/>
      <c r="V1866" s="817" t="e">
        <f>IF(C1866="",NA(),IF(OR(C1866="Smelter not listed",C1866="Smelter not yet identified"),MATCH($B1866&amp;$D1866,'Smelter Look-up'!$J:$J,0),MATCH($B1866&amp;$C1866,'Smelter Look-up'!$J:$J,0)))</f>
        <v>#N/A</v>
      </c>
      <c r="X1866" s="818">
        <f t="shared" si="264"/>
        <v>0</v>
      </c>
      <c r="AB1866" s="819" t="str">
        <f t="shared" si="265"/>
      </c>
    </row>
    <row r="1867" ht="20"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3"/>
      </c>
      <c r="T1867" s="772" t="str">
        <f>IF(B1867="","",IF(ISERROR(MATCH($J1867,SorP!$B$1:$B$6226,0)),"",INDIRECT("'SorP'!$A$"&amp;MATCH($S1867&amp;$J1867,SorP!C:C,0))))</f>
      </c>
      <c r="U1867" s="792"/>
      <c r="V1867" s="817" t="e">
        <f>IF(C1867="",NA(),IF(OR(C1867="Smelter not listed",C1867="Smelter not yet identified"),MATCH($B1867&amp;$D1867,'Smelter Look-up'!$J:$J,0),MATCH($B1867&amp;$C1867,'Smelter Look-up'!$J:$J,0)))</f>
        <v>#N/A</v>
      </c>
      <c r="X1867" s="818">
        <f t="shared" si="264"/>
        <v>0</v>
      </c>
      <c r="AB1867" s="819" t="str">
        <f t="shared" si="265"/>
      </c>
    </row>
    <row r="1868" ht="20"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3"/>
      </c>
      <c r="T1868" s="772" t="str">
        <f>IF(B1868="","",IF(ISERROR(MATCH($J1868,SorP!$B$1:$B$6226,0)),"",INDIRECT("'SorP'!$A$"&amp;MATCH($S1868&amp;$J1868,SorP!C:C,0))))</f>
      </c>
      <c r="U1868" s="792"/>
      <c r="V1868" s="817" t="e">
        <f>IF(C1868="",NA(),IF(OR(C1868="Smelter not listed",C1868="Smelter not yet identified"),MATCH($B1868&amp;$D1868,'Smelter Look-up'!$J:$J,0),MATCH($B1868&amp;$C1868,'Smelter Look-up'!$J:$J,0)))</f>
        <v>#N/A</v>
      </c>
      <c r="X1868" s="818">
        <f t="shared" si="264"/>
        <v>0</v>
      </c>
      <c r="AB1868" s="819" t="str">
        <f t="shared" si="265"/>
      </c>
    </row>
    <row r="1869" ht="20"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3"/>
      </c>
      <c r="T1869" s="772" t="str">
        <f>IF(B1869="","",IF(ISERROR(MATCH($J1869,SorP!$B$1:$B$6226,0)),"",INDIRECT("'SorP'!$A$"&amp;MATCH($S1869&amp;$J1869,SorP!C:C,0))))</f>
      </c>
      <c r="U1869" s="792"/>
      <c r="V1869" s="817" t="e">
        <f>IF(C1869="",NA(),IF(OR(C1869="Smelter not listed",C1869="Smelter not yet identified"),MATCH($B1869&amp;$D1869,'Smelter Look-up'!$J:$J,0),MATCH($B1869&amp;$C1869,'Smelter Look-up'!$J:$J,0)))</f>
        <v>#N/A</v>
      </c>
      <c r="X1869" s="818">
        <f t="shared" si="264"/>
        <v>0</v>
      </c>
      <c r="AB1869" s="819" t="str">
        <f t="shared" si="265"/>
      </c>
    </row>
    <row r="1870" ht="20"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3"/>
      </c>
      <c r="T1870" s="772" t="str">
        <f>IF(B1870="","",IF(ISERROR(MATCH($J1870,SorP!$B$1:$B$6226,0)),"",INDIRECT("'SorP'!$A$"&amp;MATCH($S1870&amp;$J1870,SorP!C:C,0))))</f>
      </c>
      <c r="U1870" s="792"/>
      <c r="V1870" s="817" t="e">
        <f>IF(C1870="",NA(),IF(OR(C1870="Smelter not listed",C1870="Smelter not yet identified"),MATCH($B1870&amp;$D1870,'Smelter Look-up'!$J:$J,0),MATCH($B1870&amp;$C1870,'Smelter Look-up'!$J:$J,0)))</f>
        <v>#N/A</v>
      </c>
      <c r="X1870" s="818">
        <f t="shared" si="264"/>
        <v>0</v>
      </c>
      <c r="AB1870" s="819" t="str">
        <f t="shared" si="265"/>
      </c>
    </row>
    <row r="1871" ht="20"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3"/>
      </c>
      <c r="T1871" s="772" t="str">
        <f>IF(B1871="","",IF(ISERROR(MATCH($J1871,SorP!$B$1:$B$6226,0)),"",INDIRECT("'SorP'!$A$"&amp;MATCH($S1871&amp;$J1871,SorP!C:C,0))))</f>
      </c>
      <c r="U1871" s="792"/>
      <c r="V1871" s="817" t="e">
        <f>IF(C1871="",NA(),IF(OR(C1871="Smelter not listed",C1871="Smelter not yet identified"),MATCH($B1871&amp;$D1871,'Smelter Look-up'!$J:$J,0),MATCH($B1871&amp;$C1871,'Smelter Look-up'!$J:$J,0)))</f>
        <v>#N/A</v>
      </c>
      <c r="X1871" s="818">
        <f t="shared" si="264"/>
        <v>0</v>
      </c>
      <c r="AB1871" s="819" t="str">
        <f t="shared" si="265"/>
      </c>
    </row>
    <row r="1872" ht="20"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3"/>
      </c>
      <c r="T1872" s="772" t="str">
        <f>IF(B1872="","",IF(ISERROR(MATCH($J1872,SorP!$B$1:$B$6226,0)),"",INDIRECT("'SorP'!$A$"&amp;MATCH($S1872&amp;$J1872,SorP!C:C,0))))</f>
      </c>
      <c r="U1872" s="792"/>
      <c r="V1872" s="817" t="e">
        <f>IF(C1872="",NA(),IF(OR(C1872="Smelter not listed",C1872="Smelter not yet identified"),MATCH($B1872&amp;$D1872,'Smelter Look-up'!$J:$J,0),MATCH($B1872&amp;$C1872,'Smelter Look-up'!$J:$J,0)))</f>
        <v>#N/A</v>
      </c>
      <c r="X1872" s="818">
        <f t="shared" si="264"/>
        <v>0</v>
      </c>
      <c r="AB1872" s="819" t="str">
        <f t="shared" si="265"/>
      </c>
    </row>
    <row r="1873" ht="20"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3"/>
      </c>
      <c r="T1873" s="772" t="str">
        <f>IF(B1873="","",IF(ISERROR(MATCH($J1873,SorP!$B$1:$B$6226,0)),"",INDIRECT("'SorP'!$A$"&amp;MATCH($S1873&amp;$J1873,SorP!C:C,0))))</f>
      </c>
      <c r="U1873" s="792"/>
      <c r="V1873" s="817" t="e">
        <f>IF(C1873="",NA(),IF(OR(C1873="Smelter not listed",C1873="Smelter not yet identified"),MATCH($B1873&amp;$D1873,'Smelter Look-up'!$J:$J,0),MATCH($B1873&amp;$C1873,'Smelter Look-up'!$J:$J,0)))</f>
        <v>#N/A</v>
      </c>
      <c r="X1873" s="818">
        <f t="shared" si="264"/>
        <v>0</v>
      </c>
      <c r="AB1873" s="819" t="str">
        <f t="shared" si="265"/>
      </c>
    </row>
    <row r="1874" ht="20"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3"/>
      </c>
      <c r="T1874" s="772" t="str">
        <f>IF(B1874="","",IF(ISERROR(MATCH($J1874,SorP!$B$1:$B$6226,0)),"",INDIRECT("'SorP'!$A$"&amp;MATCH($S1874&amp;$J1874,SorP!C:C,0))))</f>
      </c>
      <c r="U1874" s="792"/>
      <c r="V1874" s="817" t="e">
        <f>IF(C1874="",NA(),IF(OR(C1874="Smelter not listed",C1874="Smelter not yet identified"),MATCH($B1874&amp;$D1874,'Smelter Look-up'!$J:$J,0),MATCH($B1874&amp;$C1874,'Smelter Look-up'!$J:$J,0)))</f>
        <v>#N/A</v>
      </c>
      <c r="X1874" s="818">
        <f t="shared" si="264"/>
        <v>0</v>
      </c>
      <c r="AB1874" s="819" t="str">
        <f t="shared" si="265"/>
      </c>
    </row>
    <row r="1875" ht="20"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3"/>
      </c>
      <c r="T1875" s="772" t="str">
        <f>IF(B1875="","",IF(ISERROR(MATCH($J1875,SorP!$B$1:$B$6226,0)),"",INDIRECT("'SorP'!$A$"&amp;MATCH($S1875&amp;$J1875,SorP!C:C,0))))</f>
      </c>
      <c r="U1875" s="792"/>
      <c r="V1875" s="817" t="e">
        <f>IF(C1875="",NA(),IF(OR(C1875="Smelter not listed",C1875="Smelter not yet identified"),MATCH($B1875&amp;$D1875,'Smelter Look-up'!$J:$J,0),MATCH($B1875&amp;$C1875,'Smelter Look-up'!$J:$J,0)))</f>
        <v>#N/A</v>
      </c>
      <c r="X1875" s="818">
        <f t="shared" si="264"/>
        <v>0</v>
      </c>
      <c r="AB1875" s="819" t="str">
        <f t="shared" si="265"/>
      </c>
    </row>
    <row r="1876" ht="20"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3"/>
      </c>
      <c r="T1876" s="772" t="str">
        <f>IF(B1876="","",IF(ISERROR(MATCH($J1876,SorP!$B$1:$B$6226,0)),"",INDIRECT("'SorP'!$A$"&amp;MATCH($S1876&amp;$J1876,SorP!C:C,0))))</f>
      </c>
      <c r="U1876" s="792"/>
      <c r="V1876" s="817" t="e">
        <f>IF(C1876="",NA(),IF(OR(C1876="Smelter not listed",C1876="Smelter not yet identified"),MATCH($B1876&amp;$D1876,'Smelter Look-up'!$J:$J,0),MATCH($B1876&amp;$C1876,'Smelter Look-up'!$J:$J,0)))</f>
        <v>#N/A</v>
      </c>
      <c r="X1876" s="818">
        <f t="shared" si="264"/>
        <v>0</v>
      </c>
      <c r="AB1876" s="819" t="str">
        <f t="shared" si="265"/>
      </c>
    </row>
    <row r="1877" ht="20"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3"/>
      </c>
      <c r="T1877" s="772" t="str">
        <f>IF(B1877="","",IF(ISERROR(MATCH($J1877,SorP!$B$1:$B$6226,0)),"",INDIRECT("'SorP'!$A$"&amp;MATCH($S1877&amp;$J1877,SorP!C:C,0))))</f>
      </c>
      <c r="U1877" s="792"/>
      <c r="V1877" s="817" t="e">
        <f>IF(C1877="",NA(),IF(OR(C1877="Smelter not listed",C1877="Smelter not yet identified"),MATCH($B1877&amp;$D1877,'Smelter Look-up'!$J:$J,0),MATCH($B1877&amp;$C1877,'Smelter Look-up'!$J:$J,0)))</f>
        <v>#N/A</v>
      </c>
      <c r="X1877" s="818">
        <f t="shared" si="264"/>
        <v>0</v>
      </c>
      <c r="AB1877" s="819" t="str">
        <f t="shared" si="265"/>
      </c>
    </row>
    <row r="1878" ht="20"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3"/>
      </c>
      <c r="T1878" s="772" t="str">
        <f>IF(B1878="","",IF(ISERROR(MATCH($J1878,SorP!$B$1:$B$6226,0)),"",INDIRECT("'SorP'!$A$"&amp;MATCH($S1878&amp;$J1878,SorP!C:C,0))))</f>
      </c>
      <c r="U1878" s="792"/>
      <c r="V1878" s="817" t="e">
        <f>IF(C1878="",NA(),IF(OR(C1878="Smelter not listed",C1878="Smelter not yet identified"),MATCH($B1878&amp;$D1878,'Smelter Look-up'!$J:$J,0),MATCH($B1878&amp;$C1878,'Smelter Look-up'!$J:$J,0)))</f>
        <v>#N/A</v>
      </c>
      <c r="X1878" s="818">
        <f t="shared" si="264"/>
        <v>0</v>
      </c>
      <c r="AB1878" s="819" t="str">
        <f t="shared" si="265"/>
      </c>
    </row>
    <row r="1879" ht="20"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3"/>
      </c>
      <c r="T1879" s="772" t="str">
        <f>IF(B1879="","",IF(ISERROR(MATCH($J1879,SorP!$B$1:$B$6226,0)),"",INDIRECT("'SorP'!$A$"&amp;MATCH($S1879&amp;$J1879,SorP!C:C,0))))</f>
      </c>
      <c r="U1879" s="792"/>
      <c r="V1879" s="817" t="e">
        <f>IF(C1879="",NA(),IF(OR(C1879="Smelter not listed",C1879="Smelter not yet identified"),MATCH($B1879&amp;$D1879,'Smelter Look-up'!$J:$J,0),MATCH($B1879&amp;$C1879,'Smelter Look-up'!$J:$J,0)))</f>
        <v>#N/A</v>
      </c>
      <c r="X1879" s="818">
        <f t="shared" si="264"/>
        <v>0</v>
      </c>
      <c r="AB1879" s="819" t="str">
        <f t="shared" si="265"/>
      </c>
    </row>
    <row r="1880" ht="20"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3"/>
      </c>
      <c r="T1880" s="772" t="str">
        <f>IF(B1880="","",IF(ISERROR(MATCH($J1880,SorP!$B$1:$B$6226,0)),"",INDIRECT("'SorP'!$A$"&amp;MATCH($S1880&amp;$J1880,SorP!C:C,0))))</f>
      </c>
      <c r="U1880" s="792"/>
      <c r="V1880" s="817" t="e">
        <f>IF(C1880="",NA(),IF(OR(C1880="Smelter not listed",C1880="Smelter not yet identified"),MATCH($B1880&amp;$D1880,'Smelter Look-up'!$J:$J,0),MATCH($B1880&amp;$C1880,'Smelter Look-up'!$J:$J,0)))</f>
        <v>#N/A</v>
      </c>
      <c r="X1880" s="818">
        <f t="shared" si="264"/>
        <v>0</v>
      </c>
      <c r="AB1880" s="819" t="str">
        <f t="shared" si="265"/>
      </c>
    </row>
    <row r="1881" ht="20"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3"/>
      </c>
      <c r="T1881" s="772" t="str">
        <f>IF(B1881="","",IF(ISERROR(MATCH($J1881,SorP!$B$1:$B$6226,0)),"",INDIRECT("'SorP'!$A$"&amp;MATCH($S1881&amp;$J1881,SorP!C:C,0))))</f>
      </c>
      <c r="U1881" s="792"/>
      <c r="V1881" s="817" t="e">
        <f>IF(C1881="",NA(),IF(OR(C1881="Smelter not listed",C1881="Smelter not yet identified"),MATCH($B1881&amp;$D1881,'Smelter Look-up'!$J:$J,0),MATCH($B1881&amp;$C1881,'Smelter Look-up'!$J:$J,0)))</f>
        <v>#N/A</v>
      </c>
      <c r="X1881" s="818">
        <f t="shared" si="264"/>
        <v>0</v>
      </c>
      <c r="AB1881" s="819" t="str">
        <f t="shared" si="265"/>
      </c>
    </row>
    <row r="1882" ht="20"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3"/>
      </c>
      <c r="T1882" s="772" t="str">
        <f>IF(B1882="","",IF(ISERROR(MATCH($J1882,SorP!$B$1:$B$6226,0)),"",INDIRECT("'SorP'!$A$"&amp;MATCH($S1882&amp;$J1882,SorP!C:C,0))))</f>
      </c>
      <c r="U1882" s="792"/>
      <c r="V1882" s="817" t="e">
        <f>IF(C1882="",NA(),IF(OR(C1882="Smelter not listed",C1882="Smelter not yet identified"),MATCH($B1882&amp;$D1882,'Smelter Look-up'!$J:$J,0),MATCH($B1882&amp;$C1882,'Smelter Look-up'!$J:$J,0)))</f>
        <v>#N/A</v>
      </c>
      <c r="X1882" s="818">
        <f t="shared" si="264"/>
        <v>0</v>
      </c>
      <c r="AB1882" s="819" t="str">
        <f t="shared" si="265"/>
      </c>
    </row>
    <row r="1883" ht="20"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3"/>
      </c>
      <c r="T1883" s="772" t="str">
        <f>IF(B1883="","",IF(ISERROR(MATCH($J1883,SorP!$B$1:$B$6226,0)),"",INDIRECT("'SorP'!$A$"&amp;MATCH($S1883&amp;$J1883,SorP!C:C,0))))</f>
      </c>
      <c r="U1883" s="792"/>
      <c r="V1883" s="817" t="e">
        <f>IF(C1883="",NA(),IF(OR(C1883="Smelter not listed",C1883="Smelter not yet identified"),MATCH($B1883&amp;$D1883,'Smelter Look-up'!$J:$J,0),MATCH($B1883&amp;$C1883,'Smelter Look-up'!$J:$J,0)))</f>
        <v>#N/A</v>
      </c>
      <c r="X1883" s="818">
        <f t="shared" si="264"/>
        <v>0</v>
      </c>
      <c r="AB1883" s="819" t="str">
        <f t="shared" si="265"/>
      </c>
    </row>
    <row r="1884" ht="20"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6">IF(B1884="","",IF(ISERROR(MATCH($E1884,CL,0)),"Unknown",INDIRECT("'C'!$A$"&amp;MATCH($E1884,CL,0)+1)))</f>
      </c>
      <c r="T1884" s="772" t="str">
        <f>IF(B1884="","",IF(ISERROR(MATCH($J1884,SorP!$B$1:$B$6226,0)),"",INDIRECT("'SorP'!$A$"&amp;MATCH($S1884&amp;$J1884,SorP!C:C,0))))</f>
      </c>
      <c r="U1884" s="792"/>
      <c r="V1884" s="817" t="e">
        <f>IF(C1884="",NA(),IF(OR(C1884="Smelter not listed",C1884="Smelter not yet identified"),MATCH($B1884&amp;$D1884,'Smelter Look-up'!$J:$J,0),MATCH($B1884&amp;$C1884,'Smelter Look-up'!$J:$J,0)))</f>
        <v>#N/A</v>
      </c>
      <c r="X1884" s="818">
        <f ref="X1884:X1914" t="shared" si="267">IF(AND(C1884="Smelter not listed",OR(LEN(D1884)=0,LEN(E1884)=0)),1,0)</f>
        <v>0</v>
      </c>
      <c r="AB1884" s="819" t="str">
        <f ref="AB1884:AB1914" t="shared" si="268">B1884&amp;C1884</f>
      </c>
    </row>
    <row r="1885" ht="20"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6"/>
      </c>
      <c r="T1885" s="772" t="str">
        <f>IF(B1885="","",IF(ISERROR(MATCH($J1885,SorP!$B$1:$B$6226,0)),"",INDIRECT("'SorP'!$A$"&amp;MATCH($S1885&amp;$J1885,SorP!C:C,0))))</f>
      </c>
      <c r="U1885" s="792"/>
      <c r="V1885" s="817" t="e">
        <f>IF(C1885="",NA(),IF(OR(C1885="Smelter not listed",C1885="Smelter not yet identified"),MATCH($B1885&amp;$D1885,'Smelter Look-up'!$J:$J,0),MATCH($B1885&amp;$C1885,'Smelter Look-up'!$J:$J,0)))</f>
        <v>#N/A</v>
      </c>
      <c r="X1885" s="818">
        <f t="shared" si="267"/>
        <v>0</v>
      </c>
      <c r="AB1885" s="819" t="str">
        <f t="shared" si="268"/>
      </c>
    </row>
    <row r="1886" ht="20"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6"/>
      </c>
      <c r="T1886" s="772" t="str">
        <f>IF(B1886="","",IF(ISERROR(MATCH($J1886,SorP!$B$1:$B$6226,0)),"",INDIRECT("'SorP'!$A$"&amp;MATCH($S1886&amp;$J1886,SorP!C:C,0))))</f>
      </c>
      <c r="U1886" s="792"/>
      <c r="V1886" s="817" t="e">
        <f>IF(C1886="",NA(),IF(OR(C1886="Smelter not listed",C1886="Smelter not yet identified"),MATCH($B1886&amp;$D1886,'Smelter Look-up'!$J:$J,0),MATCH($B1886&amp;$C1886,'Smelter Look-up'!$J:$J,0)))</f>
        <v>#N/A</v>
      </c>
      <c r="X1886" s="818">
        <f t="shared" si="267"/>
        <v>0</v>
      </c>
      <c r="AB1886" s="819" t="str">
        <f t="shared" si="268"/>
      </c>
    </row>
    <row r="1887" ht="20"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6"/>
      </c>
      <c r="T1887" s="772" t="str">
        <f>IF(B1887="","",IF(ISERROR(MATCH($J1887,SorP!$B$1:$B$6226,0)),"",INDIRECT("'SorP'!$A$"&amp;MATCH($S1887&amp;$J1887,SorP!C:C,0))))</f>
      </c>
      <c r="U1887" s="792"/>
      <c r="V1887" s="817" t="e">
        <f>IF(C1887="",NA(),IF(OR(C1887="Smelter not listed",C1887="Smelter not yet identified"),MATCH($B1887&amp;$D1887,'Smelter Look-up'!$J:$J,0),MATCH($B1887&amp;$C1887,'Smelter Look-up'!$J:$J,0)))</f>
        <v>#N/A</v>
      </c>
      <c r="X1887" s="818">
        <f t="shared" si="267"/>
        <v>0</v>
      </c>
      <c r="AB1887" s="819" t="str">
        <f t="shared" si="268"/>
      </c>
    </row>
    <row r="1888" ht="20"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6"/>
      </c>
      <c r="T1888" s="772" t="str">
        <f>IF(B1888="","",IF(ISERROR(MATCH($J1888,SorP!$B$1:$B$6226,0)),"",INDIRECT("'SorP'!$A$"&amp;MATCH($S1888&amp;$J1888,SorP!C:C,0))))</f>
      </c>
      <c r="U1888" s="792"/>
      <c r="V1888" s="817" t="e">
        <f>IF(C1888="",NA(),IF(OR(C1888="Smelter not listed",C1888="Smelter not yet identified"),MATCH($B1888&amp;$D1888,'Smelter Look-up'!$J:$J,0),MATCH($B1888&amp;$C1888,'Smelter Look-up'!$J:$J,0)))</f>
        <v>#N/A</v>
      </c>
      <c r="X1888" s="818">
        <f t="shared" si="267"/>
        <v>0</v>
      </c>
      <c r="AB1888" s="819" t="str">
        <f t="shared" si="268"/>
      </c>
    </row>
    <row r="1889" ht="20"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6"/>
      </c>
      <c r="T1889" s="772" t="str">
        <f>IF(B1889="","",IF(ISERROR(MATCH($J1889,SorP!$B$1:$B$6226,0)),"",INDIRECT("'SorP'!$A$"&amp;MATCH($S1889&amp;$J1889,SorP!C:C,0))))</f>
      </c>
      <c r="U1889" s="792"/>
      <c r="V1889" s="817" t="e">
        <f>IF(C1889="",NA(),IF(OR(C1889="Smelter not listed",C1889="Smelter not yet identified"),MATCH($B1889&amp;$D1889,'Smelter Look-up'!$J:$J,0),MATCH($B1889&amp;$C1889,'Smelter Look-up'!$J:$J,0)))</f>
        <v>#N/A</v>
      </c>
      <c r="X1889" s="818">
        <f t="shared" si="267"/>
        <v>0</v>
      </c>
      <c r="AB1889" s="819" t="str">
        <f t="shared" si="268"/>
      </c>
    </row>
    <row r="1890" ht="20"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6"/>
      </c>
      <c r="T1890" s="772" t="str">
        <f>IF(B1890="","",IF(ISERROR(MATCH($J1890,SorP!$B$1:$B$6226,0)),"",INDIRECT("'SorP'!$A$"&amp;MATCH($S1890&amp;$J1890,SorP!C:C,0))))</f>
      </c>
      <c r="U1890" s="792"/>
      <c r="V1890" s="817" t="e">
        <f>IF(C1890="",NA(),IF(OR(C1890="Smelter not listed",C1890="Smelter not yet identified"),MATCH($B1890&amp;$D1890,'Smelter Look-up'!$J:$J,0),MATCH($B1890&amp;$C1890,'Smelter Look-up'!$J:$J,0)))</f>
        <v>#N/A</v>
      </c>
      <c r="X1890" s="818">
        <f t="shared" si="267"/>
        <v>0</v>
      </c>
      <c r="AB1890" s="819" t="str">
        <f t="shared" si="268"/>
      </c>
    </row>
    <row r="1891" ht="20"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6"/>
      </c>
      <c r="T1891" s="772" t="str">
        <f>IF(B1891="","",IF(ISERROR(MATCH($J1891,SorP!$B$1:$B$6226,0)),"",INDIRECT("'SorP'!$A$"&amp;MATCH($S1891&amp;$J1891,SorP!C:C,0))))</f>
      </c>
      <c r="U1891" s="792"/>
      <c r="V1891" s="817" t="e">
        <f>IF(C1891="",NA(),IF(OR(C1891="Smelter not listed",C1891="Smelter not yet identified"),MATCH($B1891&amp;$D1891,'Smelter Look-up'!$J:$J,0),MATCH($B1891&amp;$C1891,'Smelter Look-up'!$J:$J,0)))</f>
        <v>#N/A</v>
      </c>
      <c r="X1891" s="818">
        <f t="shared" si="267"/>
        <v>0</v>
      </c>
      <c r="AB1891" s="819" t="str">
        <f t="shared" si="268"/>
      </c>
    </row>
    <row r="1892" ht="20"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6"/>
      </c>
      <c r="T1892" s="772" t="str">
        <f>IF(B1892="","",IF(ISERROR(MATCH($J1892,SorP!$B$1:$B$6226,0)),"",INDIRECT("'SorP'!$A$"&amp;MATCH($S1892&amp;$J1892,SorP!C:C,0))))</f>
      </c>
      <c r="U1892" s="792"/>
      <c r="V1892" s="817" t="e">
        <f>IF(C1892="",NA(),IF(OR(C1892="Smelter not listed",C1892="Smelter not yet identified"),MATCH($B1892&amp;$D1892,'Smelter Look-up'!$J:$J,0),MATCH($B1892&amp;$C1892,'Smelter Look-up'!$J:$J,0)))</f>
        <v>#N/A</v>
      </c>
      <c r="X1892" s="818">
        <f t="shared" si="267"/>
        <v>0</v>
      </c>
      <c r="AB1892" s="819" t="str">
        <f t="shared" si="268"/>
      </c>
    </row>
    <row r="1893" ht="20"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6"/>
      </c>
      <c r="T1893" s="772" t="str">
        <f>IF(B1893="","",IF(ISERROR(MATCH($J1893,SorP!$B$1:$B$6226,0)),"",INDIRECT("'SorP'!$A$"&amp;MATCH($S1893&amp;$J1893,SorP!C:C,0))))</f>
      </c>
      <c r="U1893" s="792"/>
      <c r="V1893" s="817" t="e">
        <f>IF(C1893="",NA(),IF(OR(C1893="Smelter not listed",C1893="Smelter not yet identified"),MATCH($B1893&amp;$D1893,'Smelter Look-up'!$J:$J,0),MATCH($B1893&amp;$C1893,'Smelter Look-up'!$J:$J,0)))</f>
        <v>#N/A</v>
      </c>
      <c r="X1893" s="818">
        <f t="shared" si="267"/>
        <v>0</v>
      </c>
      <c r="AB1893" s="819" t="str">
        <f t="shared" si="268"/>
      </c>
    </row>
    <row r="1894" ht="20"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6"/>
      </c>
      <c r="T1894" s="772" t="str">
        <f>IF(B1894="","",IF(ISERROR(MATCH($J1894,SorP!$B$1:$B$6226,0)),"",INDIRECT("'SorP'!$A$"&amp;MATCH($S1894&amp;$J1894,SorP!C:C,0))))</f>
      </c>
      <c r="U1894" s="792"/>
      <c r="V1894" s="817" t="e">
        <f>IF(C1894="",NA(),IF(OR(C1894="Smelter not listed",C1894="Smelter not yet identified"),MATCH($B1894&amp;$D1894,'Smelter Look-up'!$J:$J,0),MATCH($B1894&amp;$C1894,'Smelter Look-up'!$J:$J,0)))</f>
        <v>#N/A</v>
      </c>
      <c r="X1894" s="818">
        <f t="shared" si="267"/>
        <v>0</v>
      </c>
      <c r="AB1894" s="819" t="str">
        <f t="shared" si="268"/>
      </c>
    </row>
    <row r="1895" ht="20"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6"/>
      </c>
      <c r="T1895" s="772" t="str">
        <f>IF(B1895="","",IF(ISERROR(MATCH($J1895,SorP!$B$1:$B$6226,0)),"",INDIRECT("'SorP'!$A$"&amp;MATCH($S1895&amp;$J1895,SorP!C:C,0))))</f>
      </c>
      <c r="U1895" s="792"/>
      <c r="V1895" s="817" t="e">
        <f>IF(C1895="",NA(),IF(OR(C1895="Smelter not listed",C1895="Smelter not yet identified"),MATCH($B1895&amp;$D1895,'Smelter Look-up'!$J:$J,0),MATCH($B1895&amp;$C1895,'Smelter Look-up'!$J:$J,0)))</f>
        <v>#N/A</v>
      </c>
      <c r="X1895" s="818">
        <f t="shared" si="267"/>
        <v>0</v>
      </c>
      <c r="AB1895" s="819" t="str">
        <f t="shared" si="268"/>
      </c>
    </row>
    <row r="1896" ht="20"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6"/>
      </c>
      <c r="T1896" s="772" t="str">
        <f>IF(B1896="","",IF(ISERROR(MATCH($J1896,SorP!$B$1:$B$6226,0)),"",INDIRECT("'SorP'!$A$"&amp;MATCH($S1896&amp;$J1896,SorP!C:C,0))))</f>
      </c>
      <c r="U1896" s="792"/>
      <c r="V1896" s="817" t="e">
        <f>IF(C1896="",NA(),IF(OR(C1896="Smelter not listed",C1896="Smelter not yet identified"),MATCH($B1896&amp;$D1896,'Smelter Look-up'!$J:$J,0),MATCH($B1896&amp;$C1896,'Smelter Look-up'!$J:$J,0)))</f>
        <v>#N/A</v>
      </c>
      <c r="X1896" s="818">
        <f t="shared" si="267"/>
        <v>0</v>
      </c>
      <c r="AB1896" s="819" t="str">
        <f t="shared" si="268"/>
      </c>
    </row>
    <row r="1897" ht="20"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6"/>
      </c>
      <c r="T1897" s="772" t="str">
        <f>IF(B1897="","",IF(ISERROR(MATCH($J1897,SorP!$B$1:$B$6226,0)),"",INDIRECT("'SorP'!$A$"&amp;MATCH($S1897&amp;$J1897,SorP!C:C,0))))</f>
      </c>
      <c r="U1897" s="792"/>
      <c r="V1897" s="817" t="e">
        <f>IF(C1897="",NA(),IF(OR(C1897="Smelter not listed",C1897="Smelter not yet identified"),MATCH($B1897&amp;$D1897,'Smelter Look-up'!$J:$J,0),MATCH($B1897&amp;$C1897,'Smelter Look-up'!$J:$J,0)))</f>
        <v>#N/A</v>
      </c>
      <c r="X1897" s="818">
        <f t="shared" si="267"/>
        <v>0</v>
      </c>
      <c r="AB1897" s="819" t="str">
        <f t="shared" si="268"/>
      </c>
    </row>
    <row r="1898" ht="20"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6"/>
      </c>
      <c r="T1898" s="772" t="str">
        <f>IF(B1898="","",IF(ISERROR(MATCH($J1898,SorP!$B$1:$B$6226,0)),"",INDIRECT("'SorP'!$A$"&amp;MATCH($S1898&amp;$J1898,SorP!C:C,0))))</f>
      </c>
      <c r="U1898" s="792"/>
      <c r="V1898" s="817" t="e">
        <f>IF(C1898="",NA(),IF(OR(C1898="Smelter not listed",C1898="Smelter not yet identified"),MATCH($B1898&amp;$D1898,'Smelter Look-up'!$J:$J,0),MATCH($B1898&amp;$C1898,'Smelter Look-up'!$J:$J,0)))</f>
        <v>#N/A</v>
      </c>
      <c r="X1898" s="818">
        <f t="shared" si="267"/>
        <v>0</v>
      </c>
      <c r="AB1898" s="819" t="str">
        <f t="shared" si="268"/>
      </c>
    </row>
    <row r="1899" ht="20"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6"/>
      </c>
      <c r="T1899" s="772" t="str">
        <f>IF(B1899="","",IF(ISERROR(MATCH($J1899,SorP!$B$1:$B$6226,0)),"",INDIRECT("'SorP'!$A$"&amp;MATCH($S1899&amp;$J1899,SorP!C:C,0))))</f>
      </c>
      <c r="U1899" s="792"/>
      <c r="V1899" s="817" t="e">
        <f>IF(C1899="",NA(),IF(OR(C1899="Smelter not listed",C1899="Smelter not yet identified"),MATCH($B1899&amp;$D1899,'Smelter Look-up'!$J:$J,0),MATCH($B1899&amp;$C1899,'Smelter Look-up'!$J:$J,0)))</f>
        <v>#N/A</v>
      </c>
      <c r="X1899" s="818">
        <f t="shared" si="267"/>
        <v>0</v>
      </c>
      <c r="AB1899" s="819" t="str">
        <f t="shared" si="268"/>
      </c>
    </row>
    <row r="1900" ht="20"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6"/>
      </c>
      <c r="T1900" s="772" t="str">
        <f>IF(B1900="","",IF(ISERROR(MATCH($J1900,SorP!$B$1:$B$6226,0)),"",INDIRECT("'SorP'!$A$"&amp;MATCH($S1900&amp;$J1900,SorP!C:C,0))))</f>
      </c>
      <c r="U1900" s="792"/>
      <c r="V1900" s="817" t="e">
        <f>IF(C1900="",NA(),IF(OR(C1900="Smelter not listed",C1900="Smelter not yet identified"),MATCH($B1900&amp;$D1900,'Smelter Look-up'!$J:$J,0),MATCH($B1900&amp;$C1900,'Smelter Look-up'!$J:$J,0)))</f>
        <v>#N/A</v>
      </c>
      <c r="X1900" s="818">
        <f t="shared" si="267"/>
        <v>0</v>
      </c>
      <c r="AB1900" s="819" t="str">
        <f t="shared" si="268"/>
      </c>
    </row>
    <row r="1901" ht="20"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6"/>
      </c>
      <c r="T1901" s="772" t="str">
        <f>IF(B1901="","",IF(ISERROR(MATCH($J1901,SorP!$B$1:$B$6226,0)),"",INDIRECT("'SorP'!$A$"&amp;MATCH($S1901&amp;$J1901,SorP!C:C,0))))</f>
      </c>
      <c r="U1901" s="792"/>
      <c r="V1901" s="817" t="e">
        <f>IF(C1901="",NA(),IF(OR(C1901="Smelter not listed",C1901="Smelter not yet identified"),MATCH($B1901&amp;$D1901,'Smelter Look-up'!$J:$J,0),MATCH($B1901&amp;$C1901,'Smelter Look-up'!$J:$J,0)))</f>
        <v>#N/A</v>
      </c>
      <c r="X1901" s="818">
        <f t="shared" si="267"/>
        <v>0</v>
      </c>
      <c r="AB1901" s="819" t="str">
        <f t="shared" si="268"/>
      </c>
    </row>
    <row r="1902" ht="20"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6"/>
      </c>
      <c r="T1902" s="772" t="str">
        <f>IF(B1902="","",IF(ISERROR(MATCH($J1902,SorP!$B$1:$B$6226,0)),"",INDIRECT("'SorP'!$A$"&amp;MATCH($S1902&amp;$J1902,SorP!C:C,0))))</f>
      </c>
      <c r="U1902" s="792"/>
      <c r="V1902" s="817" t="e">
        <f>IF(C1902="",NA(),IF(OR(C1902="Smelter not listed",C1902="Smelter not yet identified"),MATCH($B1902&amp;$D1902,'Smelter Look-up'!$J:$J,0),MATCH($B1902&amp;$C1902,'Smelter Look-up'!$J:$J,0)))</f>
        <v>#N/A</v>
      </c>
      <c r="X1902" s="818">
        <f t="shared" si="267"/>
        <v>0</v>
      </c>
      <c r="AB1902" s="819" t="str">
        <f t="shared" si="268"/>
      </c>
    </row>
    <row r="1903" ht="20"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6"/>
      </c>
      <c r="T1903" s="772" t="str">
        <f>IF(B1903="","",IF(ISERROR(MATCH($J1903,SorP!$B$1:$B$6226,0)),"",INDIRECT("'SorP'!$A$"&amp;MATCH($S1903&amp;$J1903,SorP!C:C,0))))</f>
      </c>
      <c r="U1903" s="792"/>
      <c r="V1903" s="817" t="e">
        <f>IF(C1903="",NA(),IF(OR(C1903="Smelter not listed",C1903="Smelter not yet identified"),MATCH($B1903&amp;$D1903,'Smelter Look-up'!$J:$J,0),MATCH($B1903&amp;$C1903,'Smelter Look-up'!$J:$J,0)))</f>
        <v>#N/A</v>
      </c>
      <c r="X1903" s="818">
        <f t="shared" si="267"/>
        <v>0</v>
      </c>
      <c r="AB1903" s="819" t="str">
        <f t="shared" si="268"/>
      </c>
    </row>
    <row r="1904" ht="20"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6"/>
      </c>
      <c r="T1904" s="772" t="str">
        <f>IF(B1904="","",IF(ISERROR(MATCH($J1904,SorP!$B$1:$B$6226,0)),"",INDIRECT("'SorP'!$A$"&amp;MATCH($S1904&amp;$J1904,SorP!C:C,0))))</f>
      </c>
      <c r="U1904" s="792"/>
      <c r="V1904" s="817" t="e">
        <f>IF(C1904="",NA(),IF(OR(C1904="Smelter not listed",C1904="Smelter not yet identified"),MATCH($B1904&amp;$D1904,'Smelter Look-up'!$J:$J,0),MATCH($B1904&amp;$C1904,'Smelter Look-up'!$J:$J,0)))</f>
        <v>#N/A</v>
      </c>
      <c r="X1904" s="818">
        <f t="shared" si="267"/>
        <v>0</v>
      </c>
      <c r="AB1904" s="819" t="str">
        <f t="shared" si="268"/>
      </c>
    </row>
    <row r="1905" ht="20"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6"/>
      </c>
      <c r="T1905" s="772" t="str">
        <f>IF(B1905="","",IF(ISERROR(MATCH($J1905,SorP!$B$1:$B$6226,0)),"",INDIRECT("'SorP'!$A$"&amp;MATCH($S1905&amp;$J1905,SorP!C:C,0))))</f>
      </c>
      <c r="U1905" s="792"/>
      <c r="V1905" s="817" t="e">
        <f>IF(C1905="",NA(),IF(OR(C1905="Smelter not listed",C1905="Smelter not yet identified"),MATCH($B1905&amp;$D1905,'Smelter Look-up'!$J:$J,0),MATCH($B1905&amp;$C1905,'Smelter Look-up'!$J:$J,0)))</f>
        <v>#N/A</v>
      </c>
      <c r="X1905" s="818">
        <f t="shared" si="267"/>
        <v>0</v>
      </c>
      <c r="AB1905" s="819" t="str">
        <f t="shared" si="268"/>
      </c>
    </row>
    <row r="1906" ht="20"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6"/>
      </c>
      <c r="T1906" s="772" t="str">
        <f>IF(B1906="","",IF(ISERROR(MATCH($J1906,SorP!$B$1:$B$6226,0)),"",INDIRECT("'SorP'!$A$"&amp;MATCH($S1906&amp;$J1906,SorP!C:C,0))))</f>
      </c>
      <c r="U1906" s="792"/>
      <c r="V1906" s="817" t="e">
        <f>IF(C1906="",NA(),IF(OR(C1906="Smelter not listed",C1906="Smelter not yet identified"),MATCH($B1906&amp;$D1906,'Smelter Look-up'!$J:$J,0),MATCH($B1906&amp;$C1906,'Smelter Look-up'!$J:$J,0)))</f>
        <v>#N/A</v>
      </c>
      <c r="X1906" s="818">
        <f t="shared" si="267"/>
        <v>0</v>
      </c>
      <c r="AB1906" s="819" t="str">
        <f t="shared" si="268"/>
      </c>
    </row>
    <row r="1907" ht="20"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6"/>
      </c>
      <c r="T1907" s="772" t="str">
        <f>IF(B1907="","",IF(ISERROR(MATCH($J1907,SorP!$B$1:$B$6226,0)),"",INDIRECT("'SorP'!$A$"&amp;MATCH($S1907&amp;$J1907,SorP!C:C,0))))</f>
      </c>
      <c r="U1907" s="792"/>
      <c r="V1907" s="817" t="e">
        <f>IF(C1907="",NA(),IF(OR(C1907="Smelter not listed",C1907="Smelter not yet identified"),MATCH($B1907&amp;$D1907,'Smelter Look-up'!$J:$J,0),MATCH($B1907&amp;$C1907,'Smelter Look-up'!$J:$J,0)))</f>
        <v>#N/A</v>
      </c>
      <c r="X1907" s="818">
        <f t="shared" si="267"/>
        <v>0</v>
      </c>
      <c r="AB1907" s="819" t="str">
        <f t="shared" si="268"/>
      </c>
    </row>
    <row r="1908" ht="20"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6"/>
      </c>
      <c r="T1908" s="772" t="str">
        <f>IF(B1908="","",IF(ISERROR(MATCH($J1908,SorP!$B$1:$B$6226,0)),"",INDIRECT("'SorP'!$A$"&amp;MATCH($S1908&amp;$J1908,SorP!C:C,0))))</f>
      </c>
      <c r="U1908" s="792"/>
      <c r="V1908" s="817" t="e">
        <f>IF(C1908="",NA(),IF(OR(C1908="Smelter not listed",C1908="Smelter not yet identified"),MATCH($B1908&amp;$D1908,'Smelter Look-up'!$J:$J,0),MATCH($B1908&amp;$C1908,'Smelter Look-up'!$J:$J,0)))</f>
        <v>#N/A</v>
      </c>
      <c r="X1908" s="818">
        <f t="shared" si="267"/>
        <v>0</v>
      </c>
      <c r="AB1908" s="819" t="str">
        <f t="shared" si="268"/>
      </c>
    </row>
    <row r="1909" ht="20"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6"/>
      </c>
      <c r="T1909" s="772" t="str">
        <f>IF(B1909="","",IF(ISERROR(MATCH($J1909,SorP!$B$1:$B$6226,0)),"",INDIRECT("'SorP'!$A$"&amp;MATCH($S1909&amp;$J1909,SorP!C:C,0))))</f>
      </c>
      <c r="U1909" s="792"/>
      <c r="V1909" s="817" t="e">
        <f>IF(C1909="",NA(),IF(OR(C1909="Smelter not listed",C1909="Smelter not yet identified"),MATCH($B1909&amp;$D1909,'Smelter Look-up'!$J:$J,0),MATCH($B1909&amp;$C1909,'Smelter Look-up'!$J:$J,0)))</f>
        <v>#N/A</v>
      </c>
      <c r="X1909" s="818">
        <f t="shared" si="267"/>
        <v>0</v>
      </c>
      <c r="AB1909" s="819" t="str">
        <f t="shared" si="268"/>
      </c>
    </row>
    <row r="1910" ht="20"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6"/>
      </c>
      <c r="T1910" s="772" t="str">
        <f>IF(B1910="","",IF(ISERROR(MATCH($J1910,SorP!$B$1:$B$6226,0)),"",INDIRECT("'SorP'!$A$"&amp;MATCH($S1910&amp;$J1910,SorP!C:C,0))))</f>
      </c>
      <c r="U1910" s="792"/>
      <c r="V1910" s="817" t="e">
        <f>IF(C1910="",NA(),IF(OR(C1910="Smelter not listed",C1910="Smelter not yet identified"),MATCH($B1910&amp;$D1910,'Smelter Look-up'!$J:$J,0),MATCH($B1910&amp;$C1910,'Smelter Look-up'!$J:$J,0)))</f>
        <v>#N/A</v>
      </c>
      <c r="X1910" s="818">
        <f t="shared" si="267"/>
        <v>0</v>
      </c>
      <c r="AB1910" s="819" t="str">
        <f t="shared" si="268"/>
      </c>
    </row>
    <row r="1911" ht="20"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6"/>
      </c>
      <c r="T1911" s="772" t="str">
        <f>IF(B1911="","",IF(ISERROR(MATCH($J1911,SorP!$B$1:$B$6226,0)),"",INDIRECT("'SorP'!$A$"&amp;MATCH($S1911&amp;$J1911,SorP!C:C,0))))</f>
      </c>
      <c r="U1911" s="792"/>
      <c r="V1911" s="817" t="e">
        <f>IF(C1911="",NA(),IF(OR(C1911="Smelter not listed",C1911="Smelter not yet identified"),MATCH($B1911&amp;$D1911,'Smelter Look-up'!$J:$J,0),MATCH($B1911&amp;$C1911,'Smelter Look-up'!$J:$J,0)))</f>
        <v>#N/A</v>
      </c>
      <c r="X1911" s="818">
        <f t="shared" si="267"/>
        <v>0</v>
      </c>
      <c r="AB1911" s="819" t="str">
        <f t="shared" si="268"/>
      </c>
    </row>
    <row r="1912" ht="20"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6"/>
      </c>
      <c r="T1912" s="772" t="str">
        <f>IF(B1912="","",IF(ISERROR(MATCH($J1912,SorP!$B$1:$B$6226,0)),"",INDIRECT("'SorP'!$A$"&amp;MATCH($S1912&amp;$J1912,SorP!C:C,0))))</f>
      </c>
      <c r="U1912" s="792"/>
      <c r="V1912" s="817" t="e">
        <f>IF(C1912="",NA(),IF(OR(C1912="Smelter not listed",C1912="Smelter not yet identified"),MATCH($B1912&amp;$D1912,'Smelter Look-up'!$J:$J,0),MATCH($B1912&amp;$C1912,'Smelter Look-up'!$J:$J,0)))</f>
        <v>#N/A</v>
      </c>
      <c r="X1912" s="818">
        <f t="shared" si="267"/>
        <v>0</v>
      </c>
      <c r="AB1912" s="819" t="str">
        <f t="shared" si="268"/>
      </c>
    </row>
    <row r="1913" ht="20"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6"/>
      </c>
      <c r="T1913" s="772" t="str">
        <f>IF(B1913="","",IF(ISERROR(MATCH($J1913,SorP!$B$1:$B$6226,0)),"",INDIRECT("'SorP'!$A$"&amp;MATCH($S1913&amp;$J1913,SorP!C:C,0))))</f>
      </c>
      <c r="U1913" s="792"/>
      <c r="V1913" s="817" t="e">
        <f>IF(C1913="",NA(),IF(OR(C1913="Smelter not listed",C1913="Smelter not yet identified"),MATCH($B1913&amp;$D1913,'Smelter Look-up'!$J:$J,0),MATCH($B1913&amp;$C1913,'Smelter Look-up'!$J:$J,0)))</f>
        <v>#N/A</v>
      </c>
      <c r="X1913" s="818">
        <f t="shared" si="267"/>
        <v>0</v>
      </c>
      <c r="AB1913" s="819" t="str">
        <f t="shared" si="268"/>
      </c>
    </row>
    <row r="1914" ht="20"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6"/>
      </c>
      <c r="T1914" s="772" t="str">
        <f>IF(B1914="","",IF(ISERROR(MATCH($J1914,SorP!$B$1:$B$6226,0)),"",INDIRECT("'SorP'!$A$"&amp;MATCH($S1914&amp;$J1914,SorP!C:C,0))))</f>
      </c>
      <c r="U1914" s="792"/>
      <c r="V1914" s="817" t="e">
        <f>IF(C1914="",NA(),IF(OR(C1914="Smelter not listed",C1914="Smelter not yet identified"),MATCH($B1914&amp;$D1914,'Smelter Look-up'!$J:$J,0),MATCH($B1914&amp;$C1914,'Smelter Look-up'!$J:$J,0)))</f>
        <v>#N/A</v>
      </c>
      <c r="X1914" s="818">
        <f t="shared" si="267"/>
        <v>0</v>
      </c>
      <c r="AB1914" s="819" t="str">
        <f t="shared" si="268"/>
      </c>
    </row>
    <row r="1915" ht="20"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IF(B1915="","",IF(ISERROR(MATCH($J1915,SorP!$B$1:$B$6226,0)),"",INDIRECT("'SorP'!$A$"&amp;MATCH($S1915&amp;$J1915,SorP!C:C,0))))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2">IF(B1916="","",IF(ISERROR(MATCH($E1916,CL,0)),"Unknown",INDIRECT("'C'!$A$"&amp;MATCH($E1916,CL,0)+1)))</f>
      </c>
      <c r="T1916" s="772" t="str">
        <f>IF(B1916="","",IF(ISERROR(MATCH($J1916,SorP!$B$1:$B$6226,0)),"",INDIRECT("'SorP'!$A$"&amp;MATCH($S1916&amp;$J1916,SorP!C:C,0))))</f>
      </c>
      <c r="U1916" s="792"/>
      <c r="V1916" s="817" t="e">
        <f>IF(C1916="",NA(),IF(OR(C1916="Smelter not listed",C1916="Smelter not yet identified"),MATCH($B1916&amp;$D1916,'Smelter Look-up'!$J:$J,0),MATCH($B1916&amp;$C1916,'Smelter Look-up'!$J:$J,0)))</f>
        <v>#N/A</v>
      </c>
      <c r="X1916" s="818">
        <f ref="X1916:X1947" t="shared" si="273">IF(AND(C1916="Smelter not listed",OR(LEN(D1916)=0,LEN(E1916)=0)),1,0)</f>
        <v>0</v>
      </c>
      <c r="AB1916" s="819" t="str">
        <f ref="AB1916:AB1947" t="shared" si="274">B1916&amp;C1916</f>
      </c>
    </row>
    <row r="1917" ht="20"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2"/>
      </c>
      <c r="T1917" s="772" t="str">
        <f>IF(B1917="","",IF(ISERROR(MATCH($J1917,SorP!$B$1:$B$6226,0)),"",INDIRECT("'SorP'!$A$"&amp;MATCH($S1917&amp;$J1917,SorP!C:C,0))))</f>
      </c>
      <c r="U1917" s="792"/>
      <c r="V1917" s="817" t="e">
        <f>IF(C1917="",NA(),IF(OR(C1917="Smelter not listed",C1917="Smelter not yet identified"),MATCH($B1917&amp;$D1917,'Smelter Look-up'!$J:$J,0),MATCH($B1917&amp;$C1917,'Smelter Look-up'!$J:$J,0)))</f>
        <v>#N/A</v>
      </c>
      <c r="X1917" s="818">
        <f t="shared" si="273"/>
        <v>0</v>
      </c>
      <c r="AB1917" s="819" t="str">
        <f t="shared" si="274"/>
      </c>
    </row>
    <row r="1918" ht="20"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2"/>
      </c>
      <c r="T1918" s="772" t="str">
        <f>IF(B1918="","",IF(ISERROR(MATCH($J1918,SorP!$B$1:$B$6226,0)),"",INDIRECT("'SorP'!$A$"&amp;MATCH($S1918&amp;$J1918,SorP!C:C,0))))</f>
      </c>
      <c r="U1918" s="792"/>
      <c r="V1918" s="817" t="e">
        <f>IF(C1918="",NA(),IF(OR(C1918="Smelter not listed",C1918="Smelter not yet identified"),MATCH($B1918&amp;$D1918,'Smelter Look-up'!$J:$J,0),MATCH($B1918&amp;$C1918,'Smelter Look-up'!$J:$J,0)))</f>
        <v>#N/A</v>
      </c>
      <c r="X1918" s="818">
        <f t="shared" si="273"/>
        <v>0</v>
      </c>
      <c r="AB1918" s="819" t="str">
        <f t="shared" si="274"/>
      </c>
    </row>
    <row r="1919" ht="20"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2"/>
      </c>
      <c r="T1919" s="772" t="str">
        <f>IF(B1919="","",IF(ISERROR(MATCH($J1919,SorP!$B$1:$B$6226,0)),"",INDIRECT("'SorP'!$A$"&amp;MATCH($S1919&amp;$J1919,SorP!C:C,0))))</f>
      </c>
      <c r="U1919" s="792"/>
      <c r="V1919" s="817" t="e">
        <f>IF(C1919="",NA(),IF(OR(C1919="Smelter not listed",C1919="Smelter not yet identified"),MATCH($B1919&amp;$D1919,'Smelter Look-up'!$J:$J,0),MATCH($B1919&amp;$C1919,'Smelter Look-up'!$J:$J,0)))</f>
        <v>#N/A</v>
      </c>
      <c r="X1919" s="818">
        <f t="shared" si="273"/>
        <v>0</v>
      </c>
      <c r="AB1919" s="819" t="str">
        <f t="shared" si="274"/>
      </c>
    </row>
    <row r="1920" ht="20"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2"/>
      </c>
      <c r="T1920" s="772" t="str">
        <f>IF(B1920="","",IF(ISERROR(MATCH($J1920,SorP!$B$1:$B$6226,0)),"",INDIRECT("'SorP'!$A$"&amp;MATCH($S1920&amp;$J1920,SorP!C:C,0))))</f>
      </c>
      <c r="U1920" s="792"/>
      <c r="V1920" s="817" t="e">
        <f>IF(C1920="",NA(),IF(OR(C1920="Smelter not listed",C1920="Smelter not yet identified"),MATCH($B1920&amp;$D1920,'Smelter Look-up'!$J:$J,0),MATCH($B1920&amp;$C1920,'Smelter Look-up'!$J:$J,0)))</f>
        <v>#N/A</v>
      </c>
      <c r="X1920" s="818">
        <f t="shared" si="273"/>
        <v>0</v>
      </c>
      <c r="AB1920" s="819" t="str">
        <f t="shared" si="274"/>
      </c>
    </row>
    <row r="1921" ht="20"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2"/>
      </c>
      <c r="T1921" s="772" t="str">
        <f>IF(B1921="","",IF(ISERROR(MATCH($J1921,SorP!$B$1:$B$6226,0)),"",INDIRECT("'SorP'!$A$"&amp;MATCH($S1921&amp;$J1921,SorP!C:C,0))))</f>
      </c>
      <c r="U1921" s="792"/>
      <c r="V1921" s="817" t="e">
        <f>IF(C1921="",NA(),IF(OR(C1921="Smelter not listed",C1921="Smelter not yet identified"),MATCH($B1921&amp;$D1921,'Smelter Look-up'!$J:$J,0),MATCH($B1921&amp;$C1921,'Smelter Look-up'!$J:$J,0)))</f>
        <v>#N/A</v>
      </c>
      <c r="X1921" s="818">
        <f t="shared" si="273"/>
        <v>0</v>
      </c>
      <c r="AB1921" s="819" t="str">
        <f t="shared" si="274"/>
      </c>
    </row>
    <row r="1922" ht="20"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2"/>
      </c>
      <c r="T1922" s="772" t="str">
        <f>IF(B1922="","",IF(ISERROR(MATCH($J1922,SorP!$B$1:$B$6226,0)),"",INDIRECT("'SorP'!$A$"&amp;MATCH($S1922&amp;$J1922,SorP!C:C,0))))</f>
      </c>
      <c r="U1922" s="792"/>
      <c r="V1922" s="817" t="e">
        <f>IF(C1922="",NA(),IF(OR(C1922="Smelter not listed",C1922="Smelter not yet identified"),MATCH($B1922&amp;$D1922,'Smelter Look-up'!$J:$J,0),MATCH($B1922&amp;$C1922,'Smelter Look-up'!$J:$J,0)))</f>
        <v>#N/A</v>
      </c>
      <c r="X1922" s="818">
        <f t="shared" si="273"/>
        <v>0</v>
      </c>
      <c r="AB1922" s="819" t="str">
        <f t="shared" si="274"/>
      </c>
    </row>
    <row r="1923" ht="20"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2"/>
      </c>
      <c r="T1923" s="772" t="str">
        <f>IF(B1923="","",IF(ISERROR(MATCH($J1923,SorP!$B$1:$B$6226,0)),"",INDIRECT("'SorP'!$A$"&amp;MATCH($S1923&amp;$J1923,SorP!C:C,0))))</f>
      </c>
      <c r="U1923" s="792"/>
      <c r="V1923" s="817" t="e">
        <f>IF(C1923="",NA(),IF(OR(C1923="Smelter not listed",C1923="Smelter not yet identified"),MATCH($B1923&amp;$D1923,'Smelter Look-up'!$J:$J,0),MATCH($B1923&amp;$C1923,'Smelter Look-up'!$J:$J,0)))</f>
        <v>#N/A</v>
      </c>
      <c r="X1923" s="818">
        <f t="shared" si="273"/>
        <v>0</v>
      </c>
      <c r="AB1923" s="819" t="str">
        <f t="shared" si="274"/>
      </c>
    </row>
    <row r="1924" ht="20"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2"/>
      </c>
      <c r="T1924" s="772" t="str">
        <f>IF(B1924="","",IF(ISERROR(MATCH($J1924,SorP!$B$1:$B$6226,0)),"",INDIRECT("'SorP'!$A$"&amp;MATCH($S1924&amp;$J1924,SorP!C:C,0))))</f>
      </c>
      <c r="U1924" s="792"/>
      <c r="V1924" s="817" t="e">
        <f>IF(C1924="",NA(),IF(OR(C1924="Smelter not listed",C1924="Smelter not yet identified"),MATCH($B1924&amp;$D1924,'Smelter Look-up'!$J:$J,0),MATCH($B1924&amp;$C1924,'Smelter Look-up'!$J:$J,0)))</f>
        <v>#N/A</v>
      </c>
      <c r="X1924" s="818">
        <f t="shared" si="273"/>
        <v>0</v>
      </c>
      <c r="AB1924" s="819" t="str">
        <f t="shared" si="274"/>
      </c>
    </row>
    <row r="1925" ht="20"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2"/>
      </c>
      <c r="T1925" s="772" t="str">
        <f>IF(B1925="","",IF(ISERROR(MATCH($J1925,SorP!$B$1:$B$6226,0)),"",INDIRECT("'SorP'!$A$"&amp;MATCH($S1925&amp;$J1925,SorP!C:C,0))))</f>
      </c>
      <c r="U1925" s="792"/>
      <c r="V1925" s="817" t="e">
        <f>IF(C1925="",NA(),IF(OR(C1925="Smelter not listed",C1925="Smelter not yet identified"),MATCH($B1925&amp;$D1925,'Smelter Look-up'!$J:$J,0),MATCH($B1925&amp;$C1925,'Smelter Look-up'!$J:$J,0)))</f>
        <v>#N/A</v>
      </c>
      <c r="X1925" s="818">
        <f t="shared" si="273"/>
        <v>0</v>
      </c>
      <c r="AB1925" s="819" t="str">
        <f t="shared" si="274"/>
      </c>
    </row>
    <row r="1926" ht="20"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2"/>
      </c>
      <c r="T1926" s="772" t="str">
        <f>IF(B1926="","",IF(ISERROR(MATCH($J1926,SorP!$B$1:$B$6226,0)),"",INDIRECT("'SorP'!$A$"&amp;MATCH($S1926&amp;$J1926,SorP!C:C,0))))</f>
      </c>
      <c r="U1926" s="792"/>
      <c r="V1926" s="817" t="e">
        <f>IF(C1926="",NA(),IF(OR(C1926="Smelter not listed",C1926="Smelter not yet identified"),MATCH($B1926&amp;$D1926,'Smelter Look-up'!$J:$J,0),MATCH($B1926&amp;$C1926,'Smelter Look-up'!$J:$J,0)))</f>
        <v>#N/A</v>
      </c>
      <c r="X1926" s="818">
        <f t="shared" si="273"/>
        <v>0</v>
      </c>
      <c r="AB1926" s="819" t="str">
        <f t="shared" si="274"/>
      </c>
    </row>
    <row r="1927" ht="20"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2"/>
      </c>
      <c r="T1927" s="772" t="str">
        <f>IF(B1927="","",IF(ISERROR(MATCH($J1927,SorP!$B$1:$B$6226,0)),"",INDIRECT("'SorP'!$A$"&amp;MATCH($S1927&amp;$J1927,SorP!C:C,0))))</f>
      </c>
      <c r="U1927" s="792"/>
      <c r="V1927" s="817" t="e">
        <f>IF(C1927="",NA(),IF(OR(C1927="Smelter not listed",C1927="Smelter not yet identified"),MATCH($B1927&amp;$D1927,'Smelter Look-up'!$J:$J,0),MATCH($B1927&amp;$C1927,'Smelter Look-up'!$J:$J,0)))</f>
        <v>#N/A</v>
      </c>
      <c r="X1927" s="818">
        <f t="shared" si="273"/>
        <v>0</v>
      </c>
      <c r="AB1927" s="819" t="str">
        <f t="shared" si="274"/>
      </c>
    </row>
    <row r="1928" ht="20"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2"/>
      </c>
      <c r="T1928" s="772" t="str">
        <f>IF(B1928="","",IF(ISERROR(MATCH($J1928,SorP!$B$1:$B$6226,0)),"",INDIRECT("'SorP'!$A$"&amp;MATCH($S1928&amp;$J1928,SorP!C:C,0))))</f>
      </c>
      <c r="U1928" s="792"/>
      <c r="V1928" s="817" t="e">
        <f>IF(C1928="",NA(),IF(OR(C1928="Smelter not listed",C1928="Smelter not yet identified"),MATCH($B1928&amp;$D1928,'Smelter Look-up'!$J:$J,0),MATCH($B1928&amp;$C1928,'Smelter Look-up'!$J:$J,0)))</f>
        <v>#N/A</v>
      </c>
      <c r="X1928" s="818">
        <f t="shared" si="273"/>
        <v>0</v>
      </c>
      <c r="AB1928" s="819" t="str">
        <f t="shared" si="274"/>
      </c>
    </row>
    <row r="1929" ht="20"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2"/>
      </c>
      <c r="T1929" s="772" t="str">
        <f>IF(B1929="","",IF(ISERROR(MATCH($J1929,SorP!$B$1:$B$6226,0)),"",INDIRECT("'SorP'!$A$"&amp;MATCH($S1929&amp;$J1929,SorP!C:C,0))))</f>
      </c>
      <c r="U1929" s="792"/>
      <c r="V1929" s="817" t="e">
        <f>IF(C1929="",NA(),IF(OR(C1929="Smelter not listed",C1929="Smelter not yet identified"),MATCH($B1929&amp;$D1929,'Smelter Look-up'!$J:$J,0),MATCH($B1929&amp;$C1929,'Smelter Look-up'!$J:$J,0)))</f>
        <v>#N/A</v>
      </c>
      <c r="X1929" s="818">
        <f t="shared" si="273"/>
        <v>0</v>
      </c>
      <c r="AB1929" s="819" t="str">
        <f t="shared" si="274"/>
      </c>
    </row>
    <row r="1930" ht="20"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2"/>
      </c>
      <c r="T1930" s="772" t="str">
        <f>IF(B1930="","",IF(ISERROR(MATCH($J1930,SorP!$B$1:$B$6226,0)),"",INDIRECT("'SorP'!$A$"&amp;MATCH($S1930&amp;$J1930,SorP!C:C,0))))</f>
      </c>
      <c r="U1930" s="792"/>
      <c r="V1930" s="817" t="e">
        <f>IF(C1930="",NA(),IF(OR(C1930="Smelter not listed",C1930="Smelter not yet identified"),MATCH($B1930&amp;$D1930,'Smelter Look-up'!$J:$J,0),MATCH($B1930&amp;$C1930,'Smelter Look-up'!$J:$J,0)))</f>
        <v>#N/A</v>
      </c>
      <c r="X1930" s="818">
        <f t="shared" si="273"/>
        <v>0</v>
      </c>
      <c r="AB1930" s="819" t="str">
        <f t="shared" si="274"/>
      </c>
    </row>
    <row r="1931" ht="20"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2"/>
      </c>
      <c r="T1931" s="772" t="str">
        <f>IF(B1931="","",IF(ISERROR(MATCH($J1931,SorP!$B$1:$B$6226,0)),"",INDIRECT("'SorP'!$A$"&amp;MATCH($S1931&amp;$J1931,SorP!C:C,0))))</f>
      </c>
      <c r="U1931" s="792"/>
      <c r="V1931" s="817" t="e">
        <f>IF(C1931="",NA(),IF(OR(C1931="Smelter not listed",C1931="Smelter not yet identified"),MATCH($B1931&amp;$D1931,'Smelter Look-up'!$J:$J,0),MATCH($B1931&amp;$C1931,'Smelter Look-up'!$J:$J,0)))</f>
        <v>#N/A</v>
      </c>
      <c r="X1931" s="818">
        <f t="shared" si="273"/>
        <v>0</v>
      </c>
      <c r="AB1931" s="819" t="str">
        <f t="shared" si="274"/>
      </c>
    </row>
    <row r="1932" ht="20"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2"/>
      </c>
      <c r="T1932" s="772" t="str">
        <f>IF(B1932="","",IF(ISERROR(MATCH($J1932,SorP!$B$1:$B$6226,0)),"",INDIRECT("'SorP'!$A$"&amp;MATCH($S1932&amp;$J1932,SorP!C:C,0))))</f>
      </c>
      <c r="U1932" s="792"/>
      <c r="V1932" s="817" t="e">
        <f>IF(C1932="",NA(),IF(OR(C1932="Smelter not listed",C1932="Smelter not yet identified"),MATCH($B1932&amp;$D1932,'Smelter Look-up'!$J:$J,0),MATCH($B1932&amp;$C1932,'Smelter Look-up'!$J:$J,0)))</f>
        <v>#N/A</v>
      </c>
      <c r="X1932" s="818">
        <f t="shared" si="273"/>
        <v>0</v>
      </c>
      <c r="AB1932" s="819" t="str">
        <f t="shared" si="274"/>
      </c>
    </row>
    <row r="1933" ht="20"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2"/>
      </c>
      <c r="T1933" s="772" t="str">
        <f>IF(B1933="","",IF(ISERROR(MATCH($J1933,SorP!$B$1:$B$6226,0)),"",INDIRECT("'SorP'!$A$"&amp;MATCH($S1933&amp;$J1933,SorP!C:C,0))))</f>
      </c>
      <c r="U1933" s="792"/>
      <c r="V1933" s="817" t="e">
        <f>IF(C1933="",NA(),IF(OR(C1933="Smelter not listed",C1933="Smelter not yet identified"),MATCH($B1933&amp;$D1933,'Smelter Look-up'!$J:$J,0),MATCH($B1933&amp;$C1933,'Smelter Look-up'!$J:$J,0)))</f>
        <v>#N/A</v>
      </c>
      <c r="X1933" s="818">
        <f t="shared" si="273"/>
        <v>0</v>
      </c>
      <c r="AB1933" s="819" t="str">
        <f t="shared" si="274"/>
      </c>
    </row>
    <row r="1934" ht="20"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2"/>
      </c>
      <c r="T1934" s="772" t="str">
        <f>IF(B1934="","",IF(ISERROR(MATCH($J1934,SorP!$B$1:$B$6226,0)),"",INDIRECT("'SorP'!$A$"&amp;MATCH($S1934&amp;$J1934,SorP!C:C,0))))</f>
      </c>
      <c r="U1934" s="792"/>
      <c r="V1934" s="817" t="e">
        <f>IF(C1934="",NA(),IF(OR(C1934="Smelter not listed",C1934="Smelter not yet identified"),MATCH($B1934&amp;$D1934,'Smelter Look-up'!$J:$J,0),MATCH($B1934&amp;$C1934,'Smelter Look-up'!$J:$J,0)))</f>
        <v>#N/A</v>
      </c>
      <c r="X1934" s="818">
        <f t="shared" si="273"/>
        <v>0</v>
      </c>
      <c r="AB1934" s="819" t="str">
        <f t="shared" si="274"/>
      </c>
    </row>
    <row r="1935" ht="20"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2"/>
      </c>
      <c r="T1935" s="772" t="str">
        <f>IF(B1935="","",IF(ISERROR(MATCH($J1935,SorP!$B$1:$B$6226,0)),"",INDIRECT("'SorP'!$A$"&amp;MATCH($S1935&amp;$J1935,SorP!C:C,0))))</f>
      </c>
      <c r="U1935" s="792"/>
      <c r="V1935" s="817" t="e">
        <f>IF(C1935="",NA(),IF(OR(C1935="Smelter not listed",C1935="Smelter not yet identified"),MATCH($B1935&amp;$D1935,'Smelter Look-up'!$J:$J,0),MATCH($B1935&amp;$C1935,'Smelter Look-up'!$J:$J,0)))</f>
        <v>#N/A</v>
      </c>
      <c r="X1935" s="818">
        <f t="shared" si="273"/>
        <v>0</v>
      </c>
      <c r="AB1935" s="819" t="str">
        <f t="shared" si="274"/>
      </c>
    </row>
    <row r="1936" ht="20"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2"/>
      </c>
      <c r="T1936" s="772" t="str">
        <f>IF(B1936="","",IF(ISERROR(MATCH($J1936,SorP!$B$1:$B$6226,0)),"",INDIRECT("'SorP'!$A$"&amp;MATCH($S1936&amp;$J1936,SorP!C:C,0))))</f>
      </c>
      <c r="U1936" s="792"/>
      <c r="V1936" s="817" t="e">
        <f>IF(C1936="",NA(),IF(OR(C1936="Smelter not listed",C1936="Smelter not yet identified"),MATCH($B1936&amp;$D1936,'Smelter Look-up'!$J:$J,0),MATCH($B1936&amp;$C1936,'Smelter Look-up'!$J:$J,0)))</f>
        <v>#N/A</v>
      </c>
      <c r="X1936" s="818">
        <f t="shared" si="273"/>
        <v>0</v>
      </c>
      <c r="AB1936" s="819" t="str">
        <f t="shared" si="274"/>
      </c>
    </row>
    <row r="1937" ht="20"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2"/>
      </c>
      <c r="T1937" s="772" t="str">
        <f>IF(B1937="","",IF(ISERROR(MATCH($J1937,SorP!$B$1:$B$6226,0)),"",INDIRECT("'SorP'!$A$"&amp;MATCH($S1937&amp;$J1937,SorP!C:C,0))))</f>
      </c>
      <c r="U1937" s="792"/>
      <c r="V1937" s="817" t="e">
        <f>IF(C1937="",NA(),IF(OR(C1937="Smelter not listed",C1937="Smelter not yet identified"),MATCH($B1937&amp;$D1937,'Smelter Look-up'!$J:$J,0),MATCH($B1937&amp;$C1937,'Smelter Look-up'!$J:$J,0)))</f>
        <v>#N/A</v>
      </c>
      <c r="X1937" s="818">
        <f t="shared" si="273"/>
        <v>0</v>
      </c>
      <c r="AB1937" s="819" t="str">
        <f t="shared" si="274"/>
      </c>
    </row>
    <row r="1938" ht="20"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2"/>
      </c>
      <c r="T1938" s="772" t="str">
        <f>IF(B1938="","",IF(ISERROR(MATCH($J1938,SorP!$B$1:$B$6226,0)),"",INDIRECT("'SorP'!$A$"&amp;MATCH($S1938&amp;$J1938,SorP!C:C,0))))</f>
      </c>
      <c r="U1938" s="792"/>
      <c r="V1938" s="817" t="e">
        <f>IF(C1938="",NA(),IF(OR(C1938="Smelter not listed",C1938="Smelter not yet identified"),MATCH($B1938&amp;$D1938,'Smelter Look-up'!$J:$J,0),MATCH($B1938&amp;$C1938,'Smelter Look-up'!$J:$J,0)))</f>
        <v>#N/A</v>
      </c>
      <c r="X1938" s="818">
        <f t="shared" si="273"/>
        <v>0</v>
      </c>
      <c r="AB1938" s="819" t="str">
        <f t="shared" si="274"/>
      </c>
    </row>
    <row r="1939" ht="20"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2"/>
      </c>
      <c r="T1939" s="772" t="str">
        <f>IF(B1939="","",IF(ISERROR(MATCH($J1939,SorP!$B$1:$B$6226,0)),"",INDIRECT("'SorP'!$A$"&amp;MATCH($S1939&amp;$J1939,SorP!C:C,0))))</f>
      </c>
      <c r="U1939" s="792"/>
      <c r="V1939" s="817" t="e">
        <f>IF(C1939="",NA(),IF(OR(C1939="Smelter not listed",C1939="Smelter not yet identified"),MATCH($B1939&amp;$D1939,'Smelter Look-up'!$J:$J,0),MATCH($B1939&amp;$C1939,'Smelter Look-up'!$J:$J,0)))</f>
        <v>#N/A</v>
      </c>
      <c r="X1939" s="818">
        <f t="shared" si="273"/>
        <v>0</v>
      </c>
      <c r="AB1939" s="819" t="str">
        <f t="shared" si="274"/>
      </c>
    </row>
    <row r="1940" ht="20"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2"/>
      </c>
      <c r="T1940" s="772" t="str">
        <f>IF(B1940="","",IF(ISERROR(MATCH($J1940,SorP!$B$1:$B$6226,0)),"",INDIRECT("'SorP'!$A$"&amp;MATCH($S1940&amp;$J1940,SorP!C:C,0))))</f>
      </c>
      <c r="U1940" s="792"/>
      <c r="V1940" s="817" t="e">
        <f>IF(C1940="",NA(),IF(OR(C1940="Smelter not listed",C1940="Smelter not yet identified"),MATCH($B1940&amp;$D1940,'Smelter Look-up'!$J:$J,0),MATCH($B1940&amp;$C1940,'Smelter Look-up'!$J:$J,0)))</f>
        <v>#N/A</v>
      </c>
      <c r="X1940" s="818">
        <f t="shared" si="273"/>
        <v>0</v>
      </c>
      <c r="AB1940" s="819" t="str">
        <f t="shared" si="274"/>
      </c>
    </row>
    <row r="1941" ht="20"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2"/>
      </c>
      <c r="T1941" s="772" t="str">
        <f>IF(B1941="","",IF(ISERROR(MATCH($J1941,SorP!$B$1:$B$6226,0)),"",INDIRECT("'SorP'!$A$"&amp;MATCH($S1941&amp;$J1941,SorP!C:C,0))))</f>
      </c>
      <c r="U1941" s="792"/>
      <c r="V1941" s="817" t="e">
        <f>IF(C1941="",NA(),IF(OR(C1941="Smelter not listed",C1941="Smelter not yet identified"),MATCH($B1941&amp;$D1941,'Smelter Look-up'!$J:$J,0),MATCH($B1941&amp;$C1941,'Smelter Look-up'!$J:$J,0)))</f>
        <v>#N/A</v>
      </c>
      <c r="X1941" s="818">
        <f t="shared" si="273"/>
        <v>0</v>
      </c>
      <c r="AB1941" s="819" t="str">
        <f t="shared" si="274"/>
      </c>
    </row>
    <row r="1942" ht="20"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2"/>
      </c>
      <c r="T1942" s="772" t="str">
        <f>IF(B1942="","",IF(ISERROR(MATCH($J1942,SorP!$B$1:$B$6226,0)),"",INDIRECT("'SorP'!$A$"&amp;MATCH($S1942&amp;$J1942,SorP!C:C,0))))</f>
      </c>
      <c r="U1942" s="792"/>
      <c r="V1942" s="817" t="e">
        <f>IF(C1942="",NA(),IF(OR(C1942="Smelter not listed",C1942="Smelter not yet identified"),MATCH($B1942&amp;$D1942,'Smelter Look-up'!$J:$J,0),MATCH($B1942&amp;$C1942,'Smelter Look-up'!$J:$J,0)))</f>
        <v>#N/A</v>
      </c>
      <c r="X1942" s="818">
        <f t="shared" si="273"/>
        <v>0</v>
      </c>
      <c r="AB1942" s="819" t="str">
        <f t="shared" si="274"/>
      </c>
    </row>
    <row r="1943" ht="20"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2"/>
      </c>
      <c r="T1943" s="772" t="str">
        <f>IF(B1943="","",IF(ISERROR(MATCH($J1943,SorP!$B$1:$B$6226,0)),"",INDIRECT("'SorP'!$A$"&amp;MATCH($S1943&amp;$J1943,SorP!C:C,0))))</f>
      </c>
      <c r="U1943" s="792"/>
      <c r="V1943" s="817" t="e">
        <f>IF(C1943="",NA(),IF(OR(C1943="Smelter not listed",C1943="Smelter not yet identified"),MATCH($B1943&amp;$D1943,'Smelter Look-up'!$J:$J,0),MATCH($B1943&amp;$C1943,'Smelter Look-up'!$J:$J,0)))</f>
        <v>#N/A</v>
      </c>
      <c r="X1943" s="818">
        <f t="shared" si="273"/>
        <v>0</v>
      </c>
      <c r="AB1943" s="819" t="str">
        <f t="shared" si="274"/>
      </c>
    </row>
    <row r="1944" ht="20"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2"/>
      </c>
      <c r="T1944" s="772" t="str">
        <f>IF(B1944="","",IF(ISERROR(MATCH($J1944,SorP!$B$1:$B$6226,0)),"",INDIRECT("'SorP'!$A$"&amp;MATCH($S1944&amp;$J1944,SorP!C:C,0))))</f>
      </c>
      <c r="U1944" s="792"/>
      <c r="V1944" s="817" t="e">
        <f>IF(C1944="",NA(),IF(OR(C1944="Smelter not listed",C1944="Smelter not yet identified"),MATCH($B1944&amp;$D1944,'Smelter Look-up'!$J:$J,0),MATCH($B1944&amp;$C1944,'Smelter Look-up'!$J:$J,0)))</f>
        <v>#N/A</v>
      </c>
      <c r="X1944" s="818">
        <f t="shared" si="273"/>
        <v>0</v>
      </c>
      <c r="AB1944" s="819" t="str">
        <f t="shared" si="274"/>
      </c>
    </row>
    <row r="1945" ht="20"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2"/>
      </c>
      <c r="T1945" s="772" t="str">
        <f>IF(B1945="","",IF(ISERROR(MATCH($J1945,SorP!$B$1:$B$6226,0)),"",INDIRECT("'SorP'!$A$"&amp;MATCH($S1945&amp;$J1945,SorP!C:C,0))))</f>
      </c>
      <c r="U1945" s="792"/>
      <c r="V1945" s="817" t="e">
        <f>IF(C1945="",NA(),IF(OR(C1945="Smelter not listed",C1945="Smelter not yet identified"),MATCH($B1945&amp;$D1945,'Smelter Look-up'!$J:$J,0),MATCH($B1945&amp;$C1945,'Smelter Look-up'!$J:$J,0)))</f>
        <v>#N/A</v>
      </c>
      <c r="X1945" s="818">
        <f t="shared" si="273"/>
        <v>0</v>
      </c>
      <c r="AB1945" s="819" t="str">
        <f t="shared" si="274"/>
      </c>
    </row>
    <row r="1946" ht="20"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2"/>
      </c>
      <c r="T1946" s="772" t="str">
        <f>IF(B1946="","",IF(ISERROR(MATCH($J1946,SorP!$B$1:$B$6226,0)),"",INDIRECT("'SorP'!$A$"&amp;MATCH($S1946&amp;$J1946,SorP!C:C,0))))</f>
      </c>
      <c r="U1946" s="792"/>
      <c r="V1946" s="817" t="e">
        <f>IF(C1946="",NA(),IF(OR(C1946="Smelter not listed",C1946="Smelter not yet identified"),MATCH($B1946&amp;$D1946,'Smelter Look-up'!$J:$J,0),MATCH($B1946&amp;$C1946,'Smelter Look-up'!$J:$J,0)))</f>
        <v>#N/A</v>
      </c>
      <c r="X1946" s="818">
        <f t="shared" si="273"/>
        <v>0</v>
      </c>
      <c r="AB1946" s="819" t="str">
        <f t="shared" si="274"/>
      </c>
    </row>
    <row r="1947" ht="20"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2"/>
      </c>
      <c r="T1947" s="772" t="str">
        <f>IF(B1947="","",IF(ISERROR(MATCH($J1947,SorP!$B$1:$B$6226,0)),"",INDIRECT("'SorP'!$A$"&amp;MATCH($S1947&amp;$J1947,SorP!C:C,0))))</f>
      </c>
      <c r="U1947" s="792"/>
      <c r="V1947" s="817" t="e">
        <f>IF(C1947="",NA(),IF(OR(C1947="Smelter not listed",C1947="Smelter not yet identified"),MATCH($B1947&amp;$D1947,'Smelter Look-up'!$J:$J,0),MATCH($B1947&amp;$C1947,'Smelter Look-up'!$J:$J,0)))</f>
        <v>#N/A</v>
      </c>
      <c r="X1947" s="818">
        <f t="shared" si="273"/>
        <v>0</v>
      </c>
      <c r="AB1947" s="819" t="str">
        <f t="shared" si="274"/>
      </c>
    </row>
    <row r="1948" ht="20"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5">IF(B1948="","",IF(ISERROR(MATCH($E1948,CL,0)),"Unknown",INDIRECT("'C'!$A$"&amp;MATCH($E1948,CL,0)+1)))</f>
      </c>
      <c r="T1948" s="772" t="str">
        <f>IF(B1948="","",IF(ISERROR(MATCH($J1948,SorP!$B$1:$B$6226,0)),"",INDIRECT("'SorP'!$A$"&amp;MATCH($S1948&amp;$J1948,SorP!C:C,0))))</f>
      </c>
      <c r="U1948" s="792"/>
      <c r="V1948" s="817" t="e">
        <f>IF(C1948="",NA(),IF(OR(C1948="Smelter not listed",C1948="Smelter not yet identified"),MATCH($B1948&amp;$D1948,'Smelter Look-up'!$J:$J,0),MATCH($B1948&amp;$C1948,'Smelter Look-up'!$J:$J,0)))</f>
        <v>#N/A</v>
      </c>
      <c r="X1948" s="818">
        <f ref="X1948:X1978" t="shared" si="276">IF(AND(C1948="Smelter not listed",OR(LEN(D1948)=0,LEN(E1948)=0)),1,0)</f>
        <v>0</v>
      </c>
      <c r="AB1948" s="819" t="str">
        <f ref="AB1948:AB1978" t="shared" si="277">B1948&amp;C1948</f>
      </c>
    </row>
    <row r="1949" ht="20"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5"/>
      </c>
      <c r="T1949" s="772" t="str">
        <f>IF(B1949="","",IF(ISERROR(MATCH($J1949,SorP!$B$1:$B$6226,0)),"",INDIRECT("'SorP'!$A$"&amp;MATCH($S1949&amp;$J1949,SorP!C:C,0))))</f>
      </c>
      <c r="U1949" s="792"/>
      <c r="V1949" s="817" t="e">
        <f>IF(C1949="",NA(),IF(OR(C1949="Smelter not listed",C1949="Smelter not yet identified"),MATCH($B1949&amp;$D1949,'Smelter Look-up'!$J:$J,0),MATCH($B1949&amp;$C1949,'Smelter Look-up'!$J:$J,0)))</f>
        <v>#N/A</v>
      </c>
      <c r="X1949" s="818">
        <f t="shared" si="276"/>
        <v>0</v>
      </c>
      <c r="AB1949" s="819" t="str">
        <f t="shared" si="277"/>
      </c>
    </row>
    <row r="1950" ht="20"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5"/>
      </c>
      <c r="T1950" s="772" t="str">
        <f>IF(B1950="","",IF(ISERROR(MATCH($J1950,SorP!$B$1:$B$6226,0)),"",INDIRECT("'SorP'!$A$"&amp;MATCH($S1950&amp;$J1950,SorP!C:C,0))))</f>
      </c>
      <c r="U1950" s="792"/>
      <c r="V1950" s="817" t="e">
        <f>IF(C1950="",NA(),IF(OR(C1950="Smelter not listed",C1950="Smelter not yet identified"),MATCH($B1950&amp;$D1950,'Smelter Look-up'!$J:$J,0),MATCH($B1950&amp;$C1950,'Smelter Look-up'!$J:$J,0)))</f>
        <v>#N/A</v>
      </c>
      <c r="X1950" s="818">
        <f t="shared" si="276"/>
        <v>0</v>
      </c>
      <c r="AB1950" s="819" t="str">
        <f t="shared" si="277"/>
      </c>
    </row>
    <row r="1951" ht="20"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5"/>
      </c>
      <c r="T1951" s="772" t="str">
        <f>IF(B1951="","",IF(ISERROR(MATCH($J1951,SorP!$B$1:$B$6226,0)),"",INDIRECT("'SorP'!$A$"&amp;MATCH($S1951&amp;$J1951,SorP!C:C,0))))</f>
      </c>
      <c r="U1951" s="792"/>
      <c r="V1951" s="817" t="e">
        <f>IF(C1951="",NA(),IF(OR(C1951="Smelter not listed",C1951="Smelter not yet identified"),MATCH($B1951&amp;$D1951,'Smelter Look-up'!$J:$J,0),MATCH($B1951&amp;$C1951,'Smelter Look-up'!$J:$J,0)))</f>
        <v>#N/A</v>
      </c>
      <c r="X1951" s="818">
        <f t="shared" si="276"/>
        <v>0</v>
      </c>
      <c r="AB1951" s="819" t="str">
        <f t="shared" si="277"/>
      </c>
    </row>
    <row r="1952" ht="20"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5"/>
      </c>
      <c r="T1952" s="772" t="str">
        <f>IF(B1952="","",IF(ISERROR(MATCH($J1952,SorP!$B$1:$B$6226,0)),"",INDIRECT("'SorP'!$A$"&amp;MATCH($S1952&amp;$J1952,SorP!C:C,0))))</f>
      </c>
      <c r="U1952" s="792"/>
      <c r="V1952" s="817" t="e">
        <f>IF(C1952="",NA(),IF(OR(C1952="Smelter not listed",C1952="Smelter not yet identified"),MATCH($B1952&amp;$D1952,'Smelter Look-up'!$J:$J,0),MATCH($B1952&amp;$C1952,'Smelter Look-up'!$J:$J,0)))</f>
        <v>#N/A</v>
      </c>
      <c r="X1952" s="818">
        <f t="shared" si="276"/>
        <v>0</v>
      </c>
      <c r="AB1952" s="819" t="str">
        <f t="shared" si="277"/>
      </c>
    </row>
    <row r="1953" ht="20"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5"/>
      </c>
      <c r="T1953" s="772" t="str">
        <f>IF(B1953="","",IF(ISERROR(MATCH($J1953,SorP!$B$1:$B$6226,0)),"",INDIRECT("'SorP'!$A$"&amp;MATCH($S1953&amp;$J1953,SorP!C:C,0))))</f>
      </c>
      <c r="U1953" s="792"/>
      <c r="V1953" s="817" t="e">
        <f>IF(C1953="",NA(),IF(OR(C1953="Smelter not listed",C1953="Smelter not yet identified"),MATCH($B1953&amp;$D1953,'Smelter Look-up'!$J:$J,0),MATCH($B1953&amp;$C1953,'Smelter Look-up'!$J:$J,0)))</f>
        <v>#N/A</v>
      </c>
      <c r="X1953" s="818">
        <f t="shared" si="276"/>
        <v>0</v>
      </c>
      <c r="AB1953" s="819" t="str">
        <f t="shared" si="277"/>
      </c>
    </row>
    <row r="1954" ht="20"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5"/>
      </c>
      <c r="T1954" s="772" t="str">
        <f>IF(B1954="","",IF(ISERROR(MATCH($J1954,SorP!$B$1:$B$6226,0)),"",INDIRECT("'SorP'!$A$"&amp;MATCH($S1954&amp;$J1954,SorP!C:C,0))))</f>
      </c>
      <c r="U1954" s="792"/>
      <c r="V1954" s="817" t="e">
        <f>IF(C1954="",NA(),IF(OR(C1954="Smelter not listed",C1954="Smelter not yet identified"),MATCH($B1954&amp;$D1954,'Smelter Look-up'!$J:$J,0),MATCH($B1954&amp;$C1954,'Smelter Look-up'!$J:$J,0)))</f>
        <v>#N/A</v>
      </c>
      <c r="X1954" s="818">
        <f t="shared" si="276"/>
        <v>0</v>
      </c>
      <c r="AB1954" s="819" t="str">
        <f t="shared" si="277"/>
      </c>
    </row>
    <row r="1955" ht="20"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5"/>
      </c>
      <c r="T1955" s="772" t="str">
        <f>IF(B1955="","",IF(ISERROR(MATCH($J1955,SorP!$B$1:$B$6226,0)),"",INDIRECT("'SorP'!$A$"&amp;MATCH($S1955&amp;$J1955,SorP!C:C,0))))</f>
      </c>
      <c r="U1955" s="792"/>
      <c r="V1955" s="817" t="e">
        <f>IF(C1955="",NA(),IF(OR(C1955="Smelter not listed",C1955="Smelter not yet identified"),MATCH($B1955&amp;$D1955,'Smelter Look-up'!$J:$J,0),MATCH($B1955&amp;$C1955,'Smelter Look-up'!$J:$J,0)))</f>
        <v>#N/A</v>
      </c>
      <c r="X1955" s="818">
        <f t="shared" si="276"/>
        <v>0</v>
      </c>
      <c r="AB1955" s="819" t="str">
        <f t="shared" si="277"/>
      </c>
    </row>
    <row r="1956" ht="20"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5"/>
      </c>
      <c r="T1956" s="772" t="str">
        <f>IF(B1956="","",IF(ISERROR(MATCH($J1956,SorP!$B$1:$B$6226,0)),"",INDIRECT("'SorP'!$A$"&amp;MATCH($S1956&amp;$J1956,SorP!C:C,0))))</f>
      </c>
      <c r="U1956" s="792"/>
      <c r="V1956" s="817" t="e">
        <f>IF(C1956="",NA(),IF(OR(C1956="Smelter not listed",C1956="Smelter not yet identified"),MATCH($B1956&amp;$D1956,'Smelter Look-up'!$J:$J,0),MATCH($B1956&amp;$C1956,'Smelter Look-up'!$J:$J,0)))</f>
        <v>#N/A</v>
      </c>
      <c r="X1956" s="818">
        <f t="shared" si="276"/>
        <v>0</v>
      </c>
      <c r="AB1956" s="819" t="str">
        <f t="shared" si="277"/>
      </c>
    </row>
    <row r="1957" ht="20"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5"/>
      </c>
      <c r="T1957" s="772" t="str">
        <f>IF(B1957="","",IF(ISERROR(MATCH($J1957,SorP!$B$1:$B$6226,0)),"",INDIRECT("'SorP'!$A$"&amp;MATCH($S1957&amp;$J1957,SorP!C:C,0))))</f>
      </c>
      <c r="U1957" s="792"/>
      <c r="V1957" s="817" t="e">
        <f>IF(C1957="",NA(),IF(OR(C1957="Smelter not listed",C1957="Smelter not yet identified"),MATCH($B1957&amp;$D1957,'Smelter Look-up'!$J:$J,0),MATCH($B1957&amp;$C1957,'Smelter Look-up'!$J:$J,0)))</f>
        <v>#N/A</v>
      </c>
      <c r="X1957" s="818">
        <f t="shared" si="276"/>
        <v>0</v>
      </c>
      <c r="AB1957" s="819" t="str">
        <f t="shared" si="277"/>
      </c>
    </row>
    <row r="1958" ht="20"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5"/>
      </c>
      <c r="T1958" s="772" t="str">
        <f>IF(B1958="","",IF(ISERROR(MATCH($J1958,SorP!$B$1:$B$6226,0)),"",INDIRECT("'SorP'!$A$"&amp;MATCH($S1958&amp;$J1958,SorP!C:C,0))))</f>
      </c>
      <c r="U1958" s="792"/>
      <c r="V1958" s="817" t="e">
        <f>IF(C1958="",NA(),IF(OR(C1958="Smelter not listed",C1958="Smelter not yet identified"),MATCH($B1958&amp;$D1958,'Smelter Look-up'!$J:$J,0),MATCH($B1958&amp;$C1958,'Smelter Look-up'!$J:$J,0)))</f>
        <v>#N/A</v>
      </c>
      <c r="X1958" s="818">
        <f t="shared" si="276"/>
        <v>0</v>
      </c>
      <c r="AB1958" s="819" t="str">
        <f t="shared" si="277"/>
      </c>
    </row>
    <row r="1959" ht="20"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5"/>
      </c>
      <c r="T1959" s="772" t="str">
        <f>IF(B1959="","",IF(ISERROR(MATCH($J1959,SorP!$B$1:$B$6226,0)),"",INDIRECT("'SorP'!$A$"&amp;MATCH($S1959&amp;$J1959,SorP!C:C,0))))</f>
      </c>
      <c r="U1959" s="792"/>
      <c r="V1959" s="817" t="e">
        <f>IF(C1959="",NA(),IF(OR(C1959="Smelter not listed",C1959="Smelter not yet identified"),MATCH($B1959&amp;$D1959,'Smelter Look-up'!$J:$J,0),MATCH($B1959&amp;$C1959,'Smelter Look-up'!$J:$J,0)))</f>
        <v>#N/A</v>
      </c>
      <c r="X1959" s="818">
        <f t="shared" si="276"/>
        <v>0</v>
      </c>
      <c r="AB1959" s="819" t="str">
        <f t="shared" si="277"/>
      </c>
    </row>
    <row r="1960" ht="20"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5"/>
      </c>
      <c r="T1960" s="772" t="str">
        <f>IF(B1960="","",IF(ISERROR(MATCH($J1960,SorP!$B$1:$B$6226,0)),"",INDIRECT("'SorP'!$A$"&amp;MATCH($S1960&amp;$J1960,SorP!C:C,0))))</f>
      </c>
      <c r="U1960" s="792"/>
      <c r="V1960" s="817" t="e">
        <f>IF(C1960="",NA(),IF(OR(C1960="Smelter not listed",C1960="Smelter not yet identified"),MATCH($B1960&amp;$D1960,'Smelter Look-up'!$J:$J,0),MATCH($B1960&amp;$C1960,'Smelter Look-up'!$J:$J,0)))</f>
        <v>#N/A</v>
      </c>
      <c r="X1960" s="818">
        <f t="shared" si="276"/>
        <v>0</v>
      </c>
      <c r="AB1960" s="819" t="str">
        <f t="shared" si="277"/>
      </c>
    </row>
    <row r="1961" ht="20"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5"/>
      </c>
      <c r="T1961" s="772" t="str">
        <f>IF(B1961="","",IF(ISERROR(MATCH($J1961,SorP!$B$1:$B$6226,0)),"",INDIRECT("'SorP'!$A$"&amp;MATCH($S1961&amp;$J1961,SorP!C:C,0))))</f>
      </c>
      <c r="U1961" s="792"/>
      <c r="V1961" s="817" t="e">
        <f>IF(C1961="",NA(),IF(OR(C1961="Smelter not listed",C1961="Smelter not yet identified"),MATCH($B1961&amp;$D1961,'Smelter Look-up'!$J:$J,0),MATCH($B1961&amp;$C1961,'Smelter Look-up'!$J:$J,0)))</f>
        <v>#N/A</v>
      </c>
      <c r="X1961" s="818">
        <f t="shared" si="276"/>
        <v>0</v>
      </c>
      <c r="AB1961" s="819" t="str">
        <f t="shared" si="277"/>
      </c>
    </row>
    <row r="1962" ht="20"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5"/>
      </c>
      <c r="T1962" s="772" t="str">
        <f>IF(B1962="","",IF(ISERROR(MATCH($J1962,SorP!$B$1:$B$6226,0)),"",INDIRECT("'SorP'!$A$"&amp;MATCH($S1962&amp;$J1962,SorP!C:C,0))))</f>
      </c>
      <c r="U1962" s="792"/>
      <c r="V1962" s="817" t="e">
        <f>IF(C1962="",NA(),IF(OR(C1962="Smelter not listed",C1962="Smelter not yet identified"),MATCH($B1962&amp;$D1962,'Smelter Look-up'!$J:$J,0),MATCH($B1962&amp;$C1962,'Smelter Look-up'!$J:$J,0)))</f>
        <v>#N/A</v>
      </c>
      <c r="X1962" s="818">
        <f t="shared" si="276"/>
        <v>0</v>
      </c>
      <c r="AB1962" s="819" t="str">
        <f t="shared" si="277"/>
      </c>
    </row>
    <row r="1963" ht="20"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5"/>
      </c>
      <c r="T1963" s="772" t="str">
        <f>IF(B1963="","",IF(ISERROR(MATCH($J1963,SorP!$B$1:$B$6226,0)),"",INDIRECT("'SorP'!$A$"&amp;MATCH($S1963&amp;$J1963,SorP!C:C,0))))</f>
      </c>
      <c r="U1963" s="792"/>
      <c r="V1963" s="817" t="e">
        <f>IF(C1963="",NA(),IF(OR(C1963="Smelter not listed",C1963="Smelter not yet identified"),MATCH($B1963&amp;$D1963,'Smelter Look-up'!$J:$J,0),MATCH($B1963&amp;$C1963,'Smelter Look-up'!$J:$J,0)))</f>
        <v>#N/A</v>
      </c>
      <c r="X1963" s="818">
        <f t="shared" si="276"/>
        <v>0</v>
      </c>
      <c r="AB1963" s="819" t="str">
        <f t="shared" si="277"/>
      </c>
    </row>
    <row r="1964" ht="20"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5"/>
      </c>
      <c r="T1964" s="772" t="str">
        <f>IF(B1964="","",IF(ISERROR(MATCH($J1964,SorP!$B$1:$B$6226,0)),"",INDIRECT("'SorP'!$A$"&amp;MATCH($S1964&amp;$J1964,SorP!C:C,0))))</f>
      </c>
      <c r="U1964" s="792"/>
      <c r="V1964" s="817" t="e">
        <f>IF(C1964="",NA(),IF(OR(C1964="Smelter not listed",C1964="Smelter not yet identified"),MATCH($B1964&amp;$D1964,'Smelter Look-up'!$J:$J,0),MATCH($B1964&amp;$C1964,'Smelter Look-up'!$J:$J,0)))</f>
        <v>#N/A</v>
      </c>
      <c r="X1964" s="818">
        <f t="shared" si="276"/>
        <v>0</v>
      </c>
      <c r="AB1964" s="819" t="str">
        <f t="shared" si="277"/>
      </c>
    </row>
    <row r="1965" ht="20"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5"/>
      </c>
      <c r="T1965" s="772" t="str">
        <f>IF(B1965="","",IF(ISERROR(MATCH($J1965,SorP!$B$1:$B$6226,0)),"",INDIRECT("'SorP'!$A$"&amp;MATCH($S1965&amp;$J1965,SorP!C:C,0))))</f>
      </c>
      <c r="U1965" s="792"/>
      <c r="V1965" s="817" t="e">
        <f>IF(C1965="",NA(),IF(OR(C1965="Smelter not listed",C1965="Smelter not yet identified"),MATCH($B1965&amp;$D1965,'Smelter Look-up'!$J:$J,0),MATCH($B1965&amp;$C1965,'Smelter Look-up'!$J:$J,0)))</f>
        <v>#N/A</v>
      </c>
      <c r="X1965" s="818">
        <f t="shared" si="276"/>
        <v>0</v>
      </c>
      <c r="AB1965" s="819" t="str">
        <f t="shared" si="277"/>
      </c>
    </row>
    <row r="1966" ht="20"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5"/>
      </c>
      <c r="T1966" s="772" t="str">
        <f>IF(B1966="","",IF(ISERROR(MATCH($J1966,SorP!$B$1:$B$6226,0)),"",INDIRECT("'SorP'!$A$"&amp;MATCH($S1966&amp;$J1966,SorP!C:C,0))))</f>
      </c>
      <c r="U1966" s="792"/>
      <c r="V1966" s="817" t="e">
        <f>IF(C1966="",NA(),IF(OR(C1966="Smelter not listed",C1966="Smelter not yet identified"),MATCH($B1966&amp;$D1966,'Smelter Look-up'!$J:$J,0),MATCH($B1966&amp;$C1966,'Smelter Look-up'!$J:$J,0)))</f>
        <v>#N/A</v>
      </c>
      <c r="X1966" s="818">
        <f t="shared" si="276"/>
        <v>0</v>
      </c>
      <c r="AB1966" s="819" t="str">
        <f t="shared" si="277"/>
      </c>
    </row>
    <row r="1967" ht="20"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5"/>
      </c>
      <c r="T1967" s="772" t="str">
        <f>IF(B1967="","",IF(ISERROR(MATCH($J1967,SorP!$B$1:$B$6226,0)),"",INDIRECT("'SorP'!$A$"&amp;MATCH($S1967&amp;$J1967,SorP!C:C,0))))</f>
      </c>
      <c r="U1967" s="792"/>
      <c r="V1967" s="817" t="e">
        <f>IF(C1967="",NA(),IF(OR(C1967="Smelter not listed",C1967="Smelter not yet identified"),MATCH($B1967&amp;$D1967,'Smelter Look-up'!$J:$J,0),MATCH($B1967&amp;$C1967,'Smelter Look-up'!$J:$J,0)))</f>
        <v>#N/A</v>
      </c>
      <c r="X1967" s="818">
        <f t="shared" si="276"/>
        <v>0</v>
      </c>
      <c r="AB1967" s="819" t="str">
        <f t="shared" si="277"/>
      </c>
    </row>
    <row r="1968" ht="20"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5"/>
      </c>
      <c r="T1968" s="772" t="str">
        <f>IF(B1968="","",IF(ISERROR(MATCH($J1968,SorP!$B$1:$B$6226,0)),"",INDIRECT("'SorP'!$A$"&amp;MATCH($S1968&amp;$J1968,SorP!C:C,0))))</f>
      </c>
      <c r="U1968" s="792"/>
      <c r="V1968" s="817" t="e">
        <f>IF(C1968="",NA(),IF(OR(C1968="Smelter not listed",C1968="Smelter not yet identified"),MATCH($B1968&amp;$D1968,'Smelter Look-up'!$J:$J,0),MATCH($B1968&amp;$C1968,'Smelter Look-up'!$J:$J,0)))</f>
        <v>#N/A</v>
      </c>
      <c r="X1968" s="818">
        <f t="shared" si="276"/>
        <v>0</v>
      </c>
      <c r="AB1968" s="819" t="str">
        <f t="shared" si="277"/>
      </c>
    </row>
    <row r="1969" ht="20"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5"/>
      </c>
      <c r="T1969" s="772" t="str">
        <f>IF(B1969="","",IF(ISERROR(MATCH($J1969,SorP!$B$1:$B$6226,0)),"",INDIRECT("'SorP'!$A$"&amp;MATCH($S1969&amp;$J1969,SorP!C:C,0))))</f>
      </c>
      <c r="U1969" s="792"/>
      <c r="V1969" s="817" t="e">
        <f>IF(C1969="",NA(),IF(OR(C1969="Smelter not listed",C1969="Smelter not yet identified"),MATCH($B1969&amp;$D1969,'Smelter Look-up'!$J:$J,0),MATCH($B1969&amp;$C1969,'Smelter Look-up'!$J:$J,0)))</f>
        <v>#N/A</v>
      </c>
      <c r="X1969" s="818">
        <f t="shared" si="276"/>
        <v>0</v>
      </c>
      <c r="AB1969" s="819" t="str">
        <f t="shared" si="277"/>
      </c>
    </row>
    <row r="1970" ht="20"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5"/>
      </c>
      <c r="T1970" s="772" t="str">
        <f>IF(B1970="","",IF(ISERROR(MATCH($J1970,SorP!$B$1:$B$6226,0)),"",INDIRECT("'SorP'!$A$"&amp;MATCH($S1970&amp;$J1970,SorP!C:C,0))))</f>
      </c>
      <c r="U1970" s="792"/>
      <c r="V1970" s="817" t="e">
        <f>IF(C1970="",NA(),IF(OR(C1970="Smelter not listed",C1970="Smelter not yet identified"),MATCH($B1970&amp;$D1970,'Smelter Look-up'!$J:$J,0),MATCH($B1970&amp;$C1970,'Smelter Look-up'!$J:$J,0)))</f>
        <v>#N/A</v>
      </c>
      <c r="X1970" s="818">
        <f t="shared" si="276"/>
        <v>0</v>
      </c>
      <c r="AB1970" s="819" t="str">
        <f t="shared" si="277"/>
      </c>
    </row>
    <row r="1971" ht="20"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5"/>
      </c>
      <c r="T1971" s="772" t="str">
        <f>IF(B1971="","",IF(ISERROR(MATCH($J1971,SorP!$B$1:$B$6226,0)),"",INDIRECT("'SorP'!$A$"&amp;MATCH($S1971&amp;$J1971,SorP!C:C,0))))</f>
      </c>
      <c r="U1971" s="792"/>
      <c r="V1971" s="817" t="e">
        <f>IF(C1971="",NA(),IF(OR(C1971="Smelter not listed",C1971="Smelter not yet identified"),MATCH($B1971&amp;$D1971,'Smelter Look-up'!$J:$J,0),MATCH($B1971&amp;$C1971,'Smelter Look-up'!$J:$J,0)))</f>
        <v>#N/A</v>
      </c>
      <c r="X1971" s="818">
        <f t="shared" si="276"/>
        <v>0</v>
      </c>
      <c r="AB1971" s="819" t="str">
        <f t="shared" si="277"/>
      </c>
    </row>
    <row r="1972" ht="20"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5"/>
      </c>
      <c r="T1972" s="772" t="str">
        <f>IF(B1972="","",IF(ISERROR(MATCH($J1972,SorP!$B$1:$B$6226,0)),"",INDIRECT("'SorP'!$A$"&amp;MATCH($S1972&amp;$J1972,SorP!C:C,0))))</f>
      </c>
      <c r="U1972" s="792"/>
      <c r="V1972" s="817" t="e">
        <f>IF(C1972="",NA(),IF(OR(C1972="Smelter not listed",C1972="Smelter not yet identified"),MATCH($B1972&amp;$D1972,'Smelter Look-up'!$J:$J,0),MATCH($B1972&amp;$C1972,'Smelter Look-up'!$J:$J,0)))</f>
        <v>#N/A</v>
      </c>
      <c r="X1972" s="818">
        <f t="shared" si="276"/>
        <v>0</v>
      </c>
      <c r="AB1972" s="819" t="str">
        <f t="shared" si="277"/>
      </c>
    </row>
    <row r="1973" ht="20"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5"/>
      </c>
      <c r="T1973" s="772" t="str">
        <f>IF(B1973="","",IF(ISERROR(MATCH($J1973,SorP!$B$1:$B$6226,0)),"",INDIRECT("'SorP'!$A$"&amp;MATCH($S1973&amp;$J1973,SorP!C:C,0))))</f>
      </c>
      <c r="U1973" s="792"/>
      <c r="V1973" s="817" t="e">
        <f>IF(C1973="",NA(),IF(OR(C1973="Smelter not listed",C1973="Smelter not yet identified"),MATCH($B1973&amp;$D1973,'Smelter Look-up'!$J:$J,0),MATCH($B1973&amp;$C1973,'Smelter Look-up'!$J:$J,0)))</f>
        <v>#N/A</v>
      </c>
      <c r="X1973" s="818">
        <f t="shared" si="276"/>
        <v>0</v>
      </c>
      <c r="AB1973" s="819" t="str">
        <f t="shared" si="277"/>
      </c>
    </row>
    <row r="1974" ht="20"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5"/>
      </c>
      <c r="T1974" s="772" t="str">
        <f>IF(B1974="","",IF(ISERROR(MATCH($J1974,SorP!$B$1:$B$6226,0)),"",INDIRECT("'SorP'!$A$"&amp;MATCH($S1974&amp;$J1974,SorP!C:C,0))))</f>
      </c>
      <c r="U1974" s="792"/>
      <c r="V1974" s="817" t="e">
        <f>IF(C1974="",NA(),IF(OR(C1974="Smelter not listed",C1974="Smelter not yet identified"),MATCH($B1974&amp;$D1974,'Smelter Look-up'!$J:$J,0),MATCH($B1974&amp;$C1974,'Smelter Look-up'!$J:$J,0)))</f>
        <v>#N/A</v>
      </c>
      <c r="X1974" s="818">
        <f t="shared" si="276"/>
        <v>0</v>
      </c>
      <c r="AB1974" s="819" t="str">
        <f t="shared" si="277"/>
      </c>
    </row>
    <row r="1975" ht="20"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5"/>
      </c>
      <c r="T1975" s="772" t="str">
        <f>IF(B1975="","",IF(ISERROR(MATCH($J1975,SorP!$B$1:$B$6226,0)),"",INDIRECT("'SorP'!$A$"&amp;MATCH($S1975&amp;$J1975,SorP!C:C,0))))</f>
      </c>
      <c r="U1975" s="792"/>
      <c r="V1975" s="817" t="e">
        <f>IF(C1975="",NA(),IF(OR(C1975="Smelter not listed",C1975="Smelter not yet identified"),MATCH($B1975&amp;$D1975,'Smelter Look-up'!$J:$J,0),MATCH($B1975&amp;$C1975,'Smelter Look-up'!$J:$J,0)))</f>
        <v>#N/A</v>
      </c>
      <c r="X1975" s="818">
        <f t="shared" si="276"/>
        <v>0</v>
      </c>
      <c r="AB1975" s="819" t="str">
        <f t="shared" si="277"/>
      </c>
    </row>
    <row r="1976" ht="20"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5"/>
      </c>
      <c r="T1976" s="772" t="str">
        <f>IF(B1976="","",IF(ISERROR(MATCH($J1976,SorP!$B$1:$B$6226,0)),"",INDIRECT("'SorP'!$A$"&amp;MATCH($S1976&amp;$J1976,SorP!C:C,0))))</f>
      </c>
      <c r="U1976" s="792"/>
      <c r="V1976" s="817" t="e">
        <f>IF(C1976="",NA(),IF(OR(C1976="Smelter not listed",C1976="Smelter not yet identified"),MATCH($B1976&amp;$D1976,'Smelter Look-up'!$J:$J,0),MATCH($B1976&amp;$C1976,'Smelter Look-up'!$J:$J,0)))</f>
        <v>#N/A</v>
      </c>
      <c r="X1976" s="818">
        <f t="shared" si="276"/>
        <v>0</v>
      </c>
      <c r="AB1976" s="819" t="str">
        <f t="shared" si="277"/>
      </c>
    </row>
    <row r="1977" ht="20"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5"/>
      </c>
      <c r="T1977" s="772" t="str">
        <f>IF(B1977="","",IF(ISERROR(MATCH($J1977,SorP!$B$1:$B$6226,0)),"",INDIRECT("'SorP'!$A$"&amp;MATCH($S1977&amp;$J1977,SorP!C:C,0))))</f>
      </c>
      <c r="U1977" s="792"/>
      <c r="V1977" s="817" t="e">
        <f>IF(C1977="",NA(),IF(OR(C1977="Smelter not listed",C1977="Smelter not yet identified"),MATCH($B1977&amp;$D1977,'Smelter Look-up'!$J:$J,0),MATCH($B1977&amp;$C1977,'Smelter Look-up'!$J:$J,0)))</f>
        <v>#N/A</v>
      </c>
      <c r="X1977" s="818">
        <f t="shared" si="276"/>
        <v>0</v>
      </c>
      <c r="AB1977" s="819" t="str">
        <f t="shared" si="277"/>
      </c>
    </row>
    <row r="1978" ht="20"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5"/>
      </c>
      <c r="T1978" s="772" t="str">
        <f>IF(B1978="","",IF(ISERROR(MATCH($J1978,SorP!$B$1:$B$6226,0)),"",INDIRECT("'SorP'!$A$"&amp;MATCH($S1978&amp;$J1978,SorP!C:C,0))))</f>
      </c>
      <c r="U1978" s="792"/>
      <c r="V1978" s="817" t="e">
        <f>IF(C1978="",NA(),IF(OR(C1978="Smelter not listed",C1978="Smelter not yet identified"),MATCH($B1978&amp;$D1978,'Smelter Look-up'!$J:$J,0),MATCH($B1978&amp;$C1978,'Smelter Look-up'!$J:$J,0)))</f>
        <v>#N/A</v>
      </c>
      <c r="X1978" s="818">
        <f t="shared" si="276"/>
        <v>0</v>
      </c>
      <c r="AB1978" s="819" t="str">
        <f t="shared" si="277"/>
      </c>
    </row>
    <row r="1979" ht="20"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IF(B1979="","",IF(ISERROR(MATCH($J1979,SorP!$B$1:$B$6226,0)),"",INDIRECT("'SorP'!$A$"&amp;MATCH($S1979&amp;$J1979,SorP!C:C,0))))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1">IF(B1980="","",IF(ISERROR(MATCH($E1980,CL,0)),"Unknown",INDIRECT("'C'!$A$"&amp;MATCH($E1980,CL,0)+1)))</f>
      </c>
      <c r="T1980" s="772" t="str">
        <f>IF(B1980="","",IF(ISERROR(MATCH($J1980,SorP!$B$1:$B$6226,0)),"",INDIRECT("'SorP'!$A$"&amp;MATCH($S1980&amp;$J1980,SorP!C:C,0))))</f>
      </c>
      <c r="U1980" s="792"/>
      <c r="V1980" s="817" t="e">
        <f>IF(C1980="",NA(),IF(OR(C1980="Smelter not listed",C1980="Smelter not yet identified"),MATCH($B1980&amp;$D1980,'Smelter Look-up'!$J:$J,0),MATCH($B1980&amp;$C1980,'Smelter Look-up'!$J:$J,0)))</f>
        <v>#N/A</v>
      </c>
      <c r="X1980" s="818">
        <f ref="X1980:X2011" t="shared" si="282">IF(AND(C1980="Smelter not listed",OR(LEN(D1980)=0,LEN(E1980)=0)),1,0)</f>
        <v>0</v>
      </c>
      <c r="AB1980" s="819" t="str">
        <f ref="AB1980:AB2011" t="shared" si="283">B1980&amp;C1980</f>
      </c>
    </row>
    <row r="1981" ht="20"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1"/>
      </c>
      <c r="T1981" s="772" t="str">
        <f>IF(B1981="","",IF(ISERROR(MATCH($J1981,SorP!$B$1:$B$6226,0)),"",INDIRECT("'SorP'!$A$"&amp;MATCH($S1981&amp;$J1981,SorP!C:C,0))))</f>
      </c>
      <c r="U1981" s="792"/>
      <c r="V1981" s="817" t="e">
        <f>IF(C1981="",NA(),IF(OR(C1981="Smelter not listed",C1981="Smelter not yet identified"),MATCH($B1981&amp;$D1981,'Smelter Look-up'!$J:$J,0),MATCH($B1981&amp;$C1981,'Smelter Look-up'!$J:$J,0)))</f>
        <v>#N/A</v>
      </c>
      <c r="X1981" s="818">
        <f t="shared" si="282"/>
        <v>0</v>
      </c>
      <c r="AB1981" s="819" t="str">
        <f t="shared" si="283"/>
      </c>
    </row>
    <row r="1982" ht="20"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1"/>
      </c>
      <c r="T1982" s="772" t="str">
        <f>IF(B1982="","",IF(ISERROR(MATCH($J1982,SorP!$B$1:$B$6226,0)),"",INDIRECT("'SorP'!$A$"&amp;MATCH($S1982&amp;$J1982,SorP!C:C,0))))</f>
      </c>
      <c r="U1982" s="792"/>
      <c r="V1982" s="817" t="e">
        <f>IF(C1982="",NA(),IF(OR(C1982="Smelter not listed",C1982="Smelter not yet identified"),MATCH($B1982&amp;$D1982,'Smelter Look-up'!$J:$J,0),MATCH($B1982&amp;$C1982,'Smelter Look-up'!$J:$J,0)))</f>
        <v>#N/A</v>
      </c>
      <c r="X1982" s="818">
        <f t="shared" si="282"/>
        <v>0</v>
      </c>
      <c r="AB1982" s="819" t="str">
        <f t="shared" si="283"/>
      </c>
    </row>
    <row r="1983" ht="20"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1"/>
      </c>
      <c r="T1983" s="772" t="str">
        <f>IF(B1983="","",IF(ISERROR(MATCH($J1983,SorP!$B$1:$B$6226,0)),"",INDIRECT("'SorP'!$A$"&amp;MATCH($S1983&amp;$J1983,SorP!C:C,0))))</f>
      </c>
      <c r="U1983" s="792"/>
      <c r="V1983" s="817" t="e">
        <f>IF(C1983="",NA(),IF(OR(C1983="Smelter not listed",C1983="Smelter not yet identified"),MATCH($B1983&amp;$D1983,'Smelter Look-up'!$J:$J,0),MATCH($B1983&amp;$C1983,'Smelter Look-up'!$J:$J,0)))</f>
        <v>#N/A</v>
      </c>
      <c r="X1983" s="818">
        <f t="shared" si="282"/>
        <v>0</v>
      </c>
      <c r="AB1983" s="819" t="str">
        <f t="shared" si="283"/>
      </c>
    </row>
    <row r="1984" ht="20"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1"/>
      </c>
      <c r="T1984" s="772" t="str">
        <f>IF(B1984="","",IF(ISERROR(MATCH($J1984,SorP!$B$1:$B$6226,0)),"",INDIRECT("'SorP'!$A$"&amp;MATCH($S1984&amp;$J1984,SorP!C:C,0))))</f>
      </c>
      <c r="U1984" s="792"/>
      <c r="V1984" s="817" t="e">
        <f>IF(C1984="",NA(),IF(OR(C1984="Smelter not listed",C1984="Smelter not yet identified"),MATCH($B1984&amp;$D1984,'Smelter Look-up'!$J:$J,0),MATCH($B1984&amp;$C1984,'Smelter Look-up'!$J:$J,0)))</f>
        <v>#N/A</v>
      </c>
      <c r="X1984" s="818">
        <f t="shared" si="282"/>
        <v>0</v>
      </c>
      <c r="AB1984" s="819" t="str">
        <f t="shared" si="283"/>
      </c>
    </row>
    <row r="1985" ht="20"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1"/>
      </c>
      <c r="T1985" s="772" t="str">
        <f>IF(B1985="","",IF(ISERROR(MATCH($J1985,SorP!$B$1:$B$6226,0)),"",INDIRECT("'SorP'!$A$"&amp;MATCH($S1985&amp;$J1985,SorP!C:C,0))))</f>
      </c>
      <c r="U1985" s="792"/>
      <c r="V1985" s="817" t="e">
        <f>IF(C1985="",NA(),IF(OR(C1985="Smelter not listed",C1985="Smelter not yet identified"),MATCH($B1985&amp;$D1985,'Smelter Look-up'!$J:$J,0),MATCH($B1985&amp;$C1985,'Smelter Look-up'!$J:$J,0)))</f>
        <v>#N/A</v>
      </c>
      <c r="X1985" s="818">
        <f t="shared" si="282"/>
        <v>0</v>
      </c>
      <c r="AB1985" s="819" t="str">
        <f t="shared" si="283"/>
      </c>
    </row>
    <row r="1986" ht="20"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1"/>
      </c>
      <c r="T1986" s="772" t="str">
        <f>IF(B1986="","",IF(ISERROR(MATCH($J1986,SorP!$B$1:$B$6226,0)),"",INDIRECT("'SorP'!$A$"&amp;MATCH($S1986&amp;$J1986,SorP!C:C,0))))</f>
      </c>
      <c r="U1986" s="792"/>
      <c r="V1986" s="817" t="e">
        <f>IF(C1986="",NA(),IF(OR(C1986="Smelter not listed",C1986="Smelter not yet identified"),MATCH($B1986&amp;$D1986,'Smelter Look-up'!$J:$J,0),MATCH($B1986&amp;$C1986,'Smelter Look-up'!$J:$J,0)))</f>
        <v>#N/A</v>
      </c>
      <c r="X1986" s="818">
        <f t="shared" si="282"/>
        <v>0</v>
      </c>
      <c r="AB1986" s="819" t="str">
        <f t="shared" si="283"/>
      </c>
    </row>
    <row r="1987" ht="20"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1"/>
      </c>
      <c r="T1987" s="772" t="str">
        <f>IF(B1987="","",IF(ISERROR(MATCH($J1987,SorP!$B$1:$B$6226,0)),"",INDIRECT("'SorP'!$A$"&amp;MATCH($S1987&amp;$J1987,SorP!C:C,0))))</f>
      </c>
      <c r="U1987" s="792"/>
      <c r="V1987" s="817" t="e">
        <f>IF(C1987="",NA(),IF(OR(C1987="Smelter not listed",C1987="Smelter not yet identified"),MATCH($B1987&amp;$D1987,'Smelter Look-up'!$J:$J,0),MATCH($B1987&amp;$C1987,'Smelter Look-up'!$J:$J,0)))</f>
        <v>#N/A</v>
      </c>
      <c r="X1987" s="818">
        <f t="shared" si="282"/>
        <v>0</v>
      </c>
      <c r="AB1987" s="819" t="str">
        <f t="shared" si="283"/>
      </c>
    </row>
    <row r="1988" ht="20"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1"/>
      </c>
      <c r="T1988" s="772" t="str">
        <f>IF(B1988="","",IF(ISERROR(MATCH($J1988,SorP!$B$1:$B$6226,0)),"",INDIRECT("'SorP'!$A$"&amp;MATCH($S1988&amp;$J1988,SorP!C:C,0))))</f>
      </c>
      <c r="U1988" s="792"/>
      <c r="V1988" s="817" t="e">
        <f>IF(C1988="",NA(),IF(OR(C1988="Smelter not listed",C1988="Smelter not yet identified"),MATCH($B1988&amp;$D1988,'Smelter Look-up'!$J:$J,0),MATCH($B1988&amp;$C1988,'Smelter Look-up'!$J:$J,0)))</f>
        <v>#N/A</v>
      </c>
      <c r="X1988" s="818">
        <f t="shared" si="282"/>
        <v>0</v>
      </c>
      <c r="AB1988" s="819" t="str">
        <f t="shared" si="283"/>
      </c>
    </row>
    <row r="1989" ht="20"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1"/>
      </c>
      <c r="T1989" s="772" t="str">
        <f>IF(B1989="","",IF(ISERROR(MATCH($J1989,SorP!$B$1:$B$6226,0)),"",INDIRECT("'SorP'!$A$"&amp;MATCH($S1989&amp;$J1989,SorP!C:C,0))))</f>
      </c>
      <c r="U1989" s="792"/>
      <c r="V1989" s="817" t="e">
        <f>IF(C1989="",NA(),IF(OR(C1989="Smelter not listed",C1989="Smelter not yet identified"),MATCH($B1989&amp;$D1989,'Smelter Look-up'!$J:$J,0),MATCH($B1989&amp;$C1989,'Smelter Look-up'!$J:$J,0)))</f>
        <v>#N/A</v>
      </c>
      <c r="X1989" s="818">
        <f t="shared" si="282"/>
        <v>0</v>
      </c>
      <c r="AB1989" s="819" t="str">
        <f t="shared" si="283"/>
      </c>
    </row>
    <row r="1990" ht="20"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1"/>
      </c>
      <c r="T1990" s="772" t="str">
        <f>IF(B1990="","",IF(ISERROR(MATCH($J1990,SorP!$B$1:$B$6226,0)),"",INDIRECT("'SorP'!$A$"&amp;MATCH($S1990&amp;$J1990,SorP!C:C,0))))</f>
      </c>
      <c r="U1990" s="792"/>
      <c r="V1990" s="817" t="e">
        <f>IF(C1990="",NA(),IF(OR(C1990="Smelter not listed",C1990="Smelter not yet identified"),MATCH($B1990&amp;$D1990,'Smelter Look-up'!$J:$J,0),MATCH($B1990&amp;$C1990,'Smelter Look-up'!$J:$J,0)))</f>
        <v>#N/A</v>
      </c>
      <c r="X1990" s="818">
        <f t="shared" si="282"/>
        <v>0</v>
      </c>
      <c r="AB1990" s="819" t="str">
        <f t="shared" si="283"/>
      </c>
    </row>
    <row r="1991" ht="20"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1"/>
      </c>
      <c r="T1991" s="772" t="str">
        <f>IF(B1991="","",IF(ISERROR(MATCH($J1991,SorP!$B$1:$B$6226,0)),"",INDIRECT("'SorP'!$A$"&amp;MATCH($S1991&amp;$J1991,SorP!C:C,0))))</f>
      </c>
      <c r="U1991" s="792"/>
      <c r="V1991" s="817" t="e">
        <f>IF(C1991="",NA(),IF(OR(C1991="Smelter not listed",C1991="Smelter not yet identified"),MATCH($B1991&amp;$D1991,'Smelter Look-up'!$J:$J,0),MATCH($B1991&amp;$C1991,'Smelter Look-up'!$J:$J,0)))</f>
        <v>#N/A</v>
      </c>
      <c r="X1991" s="818">
        <f t="shared" si="282"/>
        <v>0</v>
      </c>
      <c r="AB1991" s="819" t="str">
        <f t="shared" si="283"/>
      </c>
    </row>
    <row r="1992" ht="20"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1"/>
      </c>
      <c r="T1992" s="772" t="str">
        <f>IF(B1992="","",IF(ISERROR(MATCH($J1992,SorP!$B$1:$B$6226,0)),"",INDIRECT("'SorP'!$A$"&amp;MATCH($S1992&amp;$J1992,SorP!C:C,0))))</f>
      </c>
      <c r="U1992" s="792"/>
      <c r="V1992" s="817" t="e">
        <f>IF(C1992="",NA(),IF(OR(C1992="Smelter not listed",C1992="Smelter not yet identified"),MATCH($B1992&amp;$D1992,'Smelter Look-up'!$J:$J,0),MATCH($B1992&amp;$C1992,'Smelter Look-up'!$J:$J,0)))</f>
        <v>#N/A</v>
      </c>
      <c r="X1992" s="818">
        <f t="shared" si="282"/>
        <v>0</v>
      </c>
      <c r="AB1992" s="819" t="str">
        <f t="shared" si="283"/>
      </c>
    </row>
    <row r="1993" ht="20"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1"/>
      </c>
      <c r="T1993" s="772" t="str">
        <f>IF(B1993="","",IF(ISERROR(MATCH($J1993,SorP!$B$1:$B$6226,0)),"",INDIRECT("'SorP'!$A$"&amp;MATCH($S1993&amp;$J1993,SorP!C:C,0))))</f>
      </c>
      <c r="U1993" s="792"/>
      <c r="V1993" s="817" t="e">
        <f>IF(C1993="",NA(),IF(OR(C1993="Smelter not listed",C1993="Smelter not yet identified"),MATCH($B1993&amp;$D1993,'Smelter Look-up'!$J:$J,0),MATCH($B1993&amp;$C1993,'Smelter Look-up'!$J:$J,0)))</f>
        <v>#N/A</v>
      </c>
      <c r="X1993" s="818">
        <f t="shared" si="282"/>
        <v>0</v>
      </c>
      <c r="AB1993" s="819" t="str">
        <f t="shared" si="283"/>
      </c>
    </row>
    <row r="1994" ht="20"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1"/>
      </c>
      <c r="T1994" s="772" t="str">
        <f>IF(B1994="","",IF(ISERROR(MATCH($J1994,SorP!$B$1:$B$6226,0)),"",INDIRECT("'SorP'!$A$"&amp;MATCH($S1994&amp;$J1994,SorP!C:C,0))))</f>
      </c>
      <c r="U1994" s="792"/>
      <c r="V1994" s="817" t="e">
        <f>IF(C1994="",NA(),IF(OR(C1994="Smelter not listed",C1994="Smelter not yet identified"),MATCH($B1994&amp;$D1994,'Smelter Look-up'!$J:$J,0),MATCH($B1994&amp;$C1994,'Smelter Look-up'!$J:$J,0)))</f>
        <v>#N/A</v>
      </c>
      <c r="X1994" s="818">
        <f t="shared" si="282"/>
        <v>0</v>
      </c>
      <c r="AB1994" s="819" t="str">
        <f t="shared" si="283"/>
      </c>
    </row>
    <row r="1995" ht="20"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1"/>
      </c>
      <c r="T1995" s="772" t="str">
        <f>IF(B1995="","",IF(ISERROR(MATCH($J1995,SorP!$B$1:$B$6226,0)),"",INDIRECT("'SorP'!$A$"&amp;MATCH($S1995&amp;$J1995,SorP!C:C,0))))</f>
      </c>
      <c r="U1995" s="792"/>
      <c r="V1995" s="817" t="e">
        <f>IF(C1995="",NA(),IF(OR(C1995="Smelter not listed",C1995="Smelter not yet identified"),MATCH($B1995&amp;$D1995,'Smelter Look-up'!$J:$J,0),MATCH($B1995&amp;$C1995,'Smelter Look-up'!$J:$J,0)))</f>
        <v>#N/A</v>
      </c>
      <c r="X1995" s="818">
        <f t="shared" si="282"/>
        <v>0</v>
      </c>
      <c r="AB1995" s="819" t="str">
        <f t="shared" si="283"/>
      </c>
    </row>
    <row r="1996" ht="20"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1"/>
      </c>
      <c r="T1996" s="772" t="str">
        <f>IF(B1996="","",IF(ISERROR(MATCH($J1996,SorP!$B$1:$B$6226,0)),"",INDIRECT("'SorP'!$A$"&amp;MATCH($S1996&amp;$J1996,SorP!C:C,0))))</f>
      </c>
      <c r="U1996" s="792"/>
      <c r="V1996" s="817" t="e">
        <f>IF(C1996="",NA(),IF(OR(C1996="Smelter not listed",C1996="Smelter not yet identified"),MATCH($B1996&amp;$D1996,'Smelter Look-up'!$J:$J,0),MATCH($B1996&amp;$C1996,'Smelter Look-up'!$J:$J,0)))</f>
        <v>#N/A</v>
      </c>
      <c r="X1996" s="818">
        <f t="shared" si="282"/>
        <v>0</v>
      </c>
      <c r="AB1996" s="819" t="str">
        <f t="shared" si="283"/>
      </c>
    </row>
    <row r="1997" ht="20"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1"/>
      </c>
      <c r="T1997" s="772" t="str">
        <f>IF(B1997="","",IF(ISERROR(MATCH($J1997,SorP!$B$1:$B$6226,0)),"",INDIRECT("'SorP'!$A$"&amp;MATCH($S1997&amp;$J1997,SorP!C:C,0))))</f>
      </c>
      <c r="U1997" s="792"/>
      <c r="V1997" s="817" t="e">
        <f>IF(C1997="",NA(),IF(OR(C1997="Smelter not listed",C1997="Smelter not yet identified"),MATCH($B1997&amp;$D1997,'Smelter Look-up'!$J:$J,0),MATCH($B1997&amp;$C1997,'Smelter Look-up'!$J:$J,0)))</f>
        <v>#N/A</v>
      </c>
      <c r="X1997" s="818">
        <f t="shared" si="282"/>
        <v>0</v>
      </c>
      <c r="AB1997" s="819" t="str">
        <f t="shared" si="283"/>
      </c>
    </row>
    <row r="1998" ht="20"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1"/>
      </c>
      <c r="T1998" s="772" t="str">
        <f>IF(B1998="","",IF(ISERROR(MATCH($J1998,SorP!$B$1:$B$6226,0)),"",INDIRECT("'SorP'!$A$"&amp;MATCH($S1998&amp;$J1998,SorP!C:C,0))))</f>
      </c>
      <c r="U1998" s="792"/>
      <c r="V1998" s="817" t="e">
        <f>IF(C1998="",NA(),IF(OR(C1998="Smelter not listed",C1998="Smelter not yet identified"),MATCH($B1998&amp;$D1998,'Smelter Look-up'!$J:$J,0),MATCH($B1998&amp;$C1998,'Smelter Look-up'!$J:$J,0)))</f>
        <v>#N/A</v>
      </c>
      <c r="X1998" s="818">
        <f t="shared" si="282"/>
        <v>0</v>
      </c>
      <c r="AB1998" s="819" t="str">
        <f t="shared" si="283"/>
      </c>
    </row>
    <row r="1999" ht="20"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1"/>
      </c>
      <c r="T1999" s="772" t="str">
        <f>IF(B1999="","",IF(ISERROR(MATCH($J1999,SorP!$B$1:$B$6226,0)),"",INDIRECT("'SorP'!$A$"&amp;MATCH($S1999&amp;$J1999,SorP!C:C,0))))</f>
      </c>
      <c r="U1999" s="792"/>
      <c r="V1999" s="817" t="e">
        <f>IF(C1999="",NA(),IF(OR(C1999="Smelter not listed",C1999="Smelter not yet identified"),MATCH($B1999&amp;$D1999,'Smelter Look-up'!$J:$J,0),MATCH($B1999&amp;$C1999,'Smelter Look-up'!$J:$J,0)))</f>
        <v>#N/A</v>
      </c>
      <c r="X1999" s="818">
        <f t="shared" si="282"/>
        <v>0</v>
      </c>
      <c r="AB1999" s="819" t="str">
        <f t="shared" si="283"/>
      </c>
    </row>
    <row r="2000" ht="20"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1"/>
      </c>
      <c r="T2000" s="772" t="str">
        <f>IF(B2000="","",IF(ISERROR(MATCH($J2000,SorP!$B$1:$B$6226,0)),"",INDIRECT("'SorP'!$A$"&amp;MATCH($S2000&amp;$J2000,SorP!C:C,0))))</f>
      </c>
      <c r="U2000" s="792"/>
      <c r="V2000" s="817" t="e">
        <f>IF(C2000="",NA(),IF(OR(C2000="Smelter not listed",C2000="Smelter not yet identified"),MATCH($B2000&amp;$D2000,'Smelter Look-up'!$J:$J,0),MATCH($B2000&amp;$C2000,'Smelter Look-up'!$J:$J,0)))</f>
        <v>#N/A</v>
      </c>
      <c r="X2000" s="818">
        <f t="shared" si="282"/>
        <v>0</v>
      </c>
      <c r="AB2000" s="819" t="str">
        <f t="shared" si="283"/>
      </c>
    </row>
    <row r="2001" ht="20"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1"/>
      </c>
      <c r="T2001" s="772" t="str">
        <f>IF(B2001="","",IF(ISERROR(MATCH($J2001,SorP!$B$1:$B$6226,0)),"",INDIRECT("'SorP'!$A$"&amp;MATCH($S2001&amp;$J2001,SorP!C:C,0))))</f>
      </c>
      <c r="U2001" s="792"/>
      <c r="V2001" s="817" t="e">
        <f>IF(C2001="",NA(),IF(OR(C2001="Smelter not listed",C2001="Smelter not yet identified"),MATCH($B2001&amp;$D2001,'Smelter Look-up'!$J:$J,0),MATCH($B2001&amp;$C2001,'Smelter Look-up'!$J:$J,0)))</f>
        <v>#N/A</v>
      </c>
      <c r="X2001" s="818">
        <f t="shared" si="282"/>
        <v>0</v>
      </c>
      <c r="AB2001" s="819" t="str">
        <f t="shared" si="283"/>
      </c>
    </row>
    <row r="2002" ht="20"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1"/>
      </c>
      <c r="T2002" s="772" t="str">
        <f>IF(B2002="","",IF(ISERROR(MATCH($J2002,SorP!$B$1:$B$6226,0)),"",INDIRECT("'SorP'!$A$"&amp;MATCH($S2002&amp;$J2002,SorP!C:C,0))))</f>
      </c>
      <c r="U2002" s="792"/>
      <c r="V2002" s="817" t="e">
        <f>IF(C2002="",NA(),IF(OR(C2002="Smelter not listed",C2002="Smelter not yet identified"),MATCH($B2002&amp;$D2002,'Smelter Look-up'!$J:$J,0),MATCH($B2002&amp;$C2002,'Smelter Look-up'!$J:$J,0)))</f>
        <v>#N/A</v>
      </c>
      <c r="X2002" s="818">
        <f t="shared" si="282"/>
        <v>0</v>
      </c>
      <c r="AB2002" s="819" t="str">
        <f t="shared" si="283"/>
      </c>
    </row>
    <row r="2003" ht="20"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1"/>
      </c>
      <c r="T2003" s="772" t="str">
        <f>IF(B2003="","",IF(ISERROR(MATCH($J2003,SorP!$B$1:$B$6226,0)),"",INDIRECT("'SorP'!$A$"&amp;MATCH($S2003&amp;$J2003,SorP!C:C,0))))</f>
      </c>
      <c r="U2003" s="792"/>
      <c r="V2003" s="817" t="e">
        <f>IF(C2003="",NA(),IF(OR(C2003="Smelter not listed",C2003="Smelter not yet identified"),MATCH($B2003&amp;$D2003,'Smelter Look-up'!$J:$J,0),MATCH($B2003&amp;$C2003,'Smelter Look-up'!$J:$J,0)))</f>
        <v>#N/A</v>
      </c>
      <c r="X2003" s="818">
        <f t="shared" si="282"/>
        <v>0</v>
      </c>
      <c r="AB2003" s="819" t="str">
        <f t="shared" si="283"/>
      </c>
    </row>
    <row r="2004" ht="20"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1"/>
      </c>
      <c r="T2004" s="772" t="str">
        <f>IF(B2004="","",IF(ISERROR(MATCH($J2004,SorP!$B$1:$B$6226,0)),"",INDIRECT("'SorP'!$A$"&amp;MATCH($S2004&amp;$J2004,SorP!C:C,0))))</f>
      </c>
      <c r="U2004" s="792"/>
      <c r="V2004" s="817" t="e">
        <f>IF(C2004="",NA(),IF(OR(C2004="Smelter not listed",C2004="Smelter not yet identified"),MATCH($B2004&amp;$D2004,'Smelter Look-up'!$J:$J,0),MATCH($B2004&amp;$C2004,'Smelter Look-up'!$J:$J,0)))</f>
        <v>#N/A</v>
      </c>
      <c r="X2004" s="818">
        <f t="shared" si="282"/>
        <v>0</v>
      </c>
      <c r="AB2004" s="819" t="str">
        <f t="shared" si="283"/>
      </c>
    </row>
    <row r="2005" ht="20"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1"/>
      </c>
      <c r="T2005" s="772" t="str">
        <f>IF(B2005="","",IF(ISERROR(MATCH($J2005,SorP!$B$1:$B$6226,0)),"",INDIRECT("'SorP'!$A$"&amp;MATCH($S2005&amp;$J2005,SorP!C:C,0))))</f>
      </c>
      <c r="U2005" s="792"/>
      <c r="V2005" s="817" t="e">
        <f>IF(C2005="",NA(),IF(OR(C2005="Smelter not listed",C2005="Smelter not yet identified"),MATCH($B2005&amp;$D2005,'Smelter Look-up'!$J:$J,0),MATCH($B2005&amp;$C2005,'Smelter Look-up'!$J:$J,0)))</f>
        <v>#N/A</v>
      </c>
      <c r="X2005" s="818">
        <f t="shared" si="282"/>
        <v>0</v>
      </c>
      <c r="AB2005" s="819" t="str">
        <f t="shared" si="283"/>
      </c>
    </row>
    <row r="2006" ht="20"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1"/>
      </c>
      <c r="T2006" s="772" t="str">
        <f>IF(B2006="","",IF(ISERROR(MATCH($J2006,SorP!$B$1:$B$6226,0)),"",INDIRECT("'SorP'!$A$"&amp;MATCH($S2006&amp;$J2006,SorP!C:C,0))))</f>
      </c>
      <c r="U2006" s="792"/>
      <c r="V2006" s="817" t="e">
        <f>IF(C2006="",NA(),IF(OR(C2006="Smelter not listed",C2006="Smelter not yet identified"),MATCH($B2006&amp;$D2006,'Smelter Look-up'!$J:$J,0),MATCH($B2006&amp;$C2006,'Smelter Look-up'!$J:$J,0)))</f>
        <v>#N/A</v>
      </c>
      <c r="X2006" s="818">
        <f t="shared" si="282"/>
        <v>0</v>
      </c>
      <c r="AB2006" s="819" t="str">
        <f t="shared" si="283"/>
      </c>
    </row>
    <row r="2007" ht="20"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1"/>
      </c>
      <c r="T2007" s="772" t="str">
        <f>IF(B2007="","",IF(ISERROR(MATCH($J2007,SorP!$B$1:$B$6226,0)),"",INDIRECT("'SorP'!$A$"&amp;MATCH($S2007&amp;$J2007,SorP!C:C,0))))</f>
      </c>
      <c r="U2007" s="792"/>
      <c r="V2007" s="817" t="e">
        <f>IF(C2007="",NA(),IF(OR(C2007="Smelter not listed",C2007="Smelter not yet identified"),MATCH($B2007&amp;$D2007,'Smelter Look-up'!$J:$J,0),MATCH($B2007&amp;$C2007,'Smelter Look-up'!$J:$J,0)))</f>
        <v>#N/A</v>
      </c>
      <c r="X2007" s="818">
        <f t="shared" si="282"/>
        <v>0</v>
      </c>
      <c r="AB2007" s="819" t="str">
        <f t="shared" si="283"/>
      </c>
    </row>
    <row r="2008" ht="20"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1"/>
      </c>
      <c r="T2008" s="772" t="str">
        <f>IF(B2008="","",IF(ISERROR(MATCH($J2008,SorP!$B$1:$B$6226,0)),"",INDIRECT("'SorP'!$A$"&amp;MATCH($S2008&amp;$J2008,SorP!C:C,0))))</f>
      </c>
      <c r="U2008" s="792"/>
      <c r="V2008" s="817" t="e">
        <f>IF(C2008="",NA(),IF(OR(C2008="Smelter not listed",C2008="Smelter not yet identified"),MATCH($B2008&amp;$D2008,'Smelter Look-up'!$J:$J,0),MATCH($B2008&amp;$C2008,'Smelter Look-up'!$J:$J,0)))</f>
        <v>#N/A</v>
      </c>
      <c r="X2008" s="818">
        <f t="shared" si="282"/>
        <v>0</v>
      </c>
      <c r="AB2008" s="819" t="str">
        <f t="shared" si="283"/>
      </c>
    </row>
    <row r="2009" ht="20"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1"/>
      </c>
      <c r="T2009" s="772" t="str">
        <f>IF(B2009="","",IF(ISERROR(MATCH($J2009,SorP!$B$1:$B$6226,0)),"",INDIRECT("'SorP'!$A$"&amp;MATCH($S2009&amp;$J2009,SorP!C:C,0))))</f>
      </c>
      <c r="U2009" s="792"/>
      <c r="V2009" s="817" t="e">
        <f>IF(C2009="",NA(),IF(OR(C2009="Smelter not listed",C2009="Smelter not yet identified"),MATCH($B2009&amp;$D2009,'Smelter Look-up'!$J:$J,0),MATCH($B2009&amp;$C2009,'Smelter Look-up'!$J:$J,0)))</f>
        <v>#N/A</v>
      </c>
      <c r="X2009" s="818">
        <f t="shared" si="282"/>
        <v>0</v>
      </c>
      <c r="AB2009" s="819" t="str">
        <f t="shared" si="283"/>
      </c>
    </row>
    <row r="2010" ht="20"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1"/>
      </c>
      <c r="T2010" s="772" t="str">
        <f>IF(B2010="","",IF(ISERROR(MATCH($J2010,SorP!$B$1:$B$6226,0)),"",INDIRECT("'SorP'!$A$"&amp;MATCH($S2010&amp;$J2010,SorP!C:C,0))))</f>
      </c>
      <c r="U2010" s="792"/>
      <c r="V2010" s="817" t="e">
        <f>IF(C2010="",NA(),IF(OR(C2010="Smelter not listed",C2010="Smelter not yet identified"),MATCH($B2010&amp;$D2010,'Smelter Look-up'!$J:$J,0),MATCH($B2010&amp;$C2010,'Smelter Look-up'!$J:$J,0)))</f>
        <v>#N/A</v>
      </c>
      <c r="X2010" s="818">
        <f t="shared" si="282"/>
        <v>0</v>
      </c>
      <c r="AB2010" s="819" t="str">
        <f t="shared" si="283"/>
      </c>
    </row>
    <row r="2011" ht="20"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1"/>
      </c>
      <c r="T2011" s="772" t="str">
        <f>IF(B2011="","",IF(ISERROR(MATCH($J2011,SorP!$B$1:$B$6226,0)),"",INDIRECT("'SorP'!$A$"&amp;MATCH($S2011&amp;$J2011,SorP!C:C,0))))</f>
      </c>
      <c r="U2011" s="792"/>
      <c r="V2011" s="817" t="e">
        <f>IF(C2011="",NA(),IF(OR(C2011="Smelter not listed",C2011="Smelter not yet identified"),MATCH($B2011&amp;$D2011,'Smelter Look-up'!$J:$J,0),MATCH($B2011&amp;$C2011,'Smelter Look-up'!$J:$J,0)))</f>
        <v>#N/A</v>
      </c>
      <c r="X2011" s="818">
        <f t="shared" si="282"/>
        <v>0</v>
      </c>
      <c r="AB2011" s="819" t="str">
        <f t="shared" si="283"/>
      </c>
    </row>
    <row r="2012" ht="20"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4">IF(B2012="","",IF(ISERROR(MATCH($E2012,CL,0)),"Unknown",INDIRECT("'C'!$A$"&amp;MATCH($E2012,CL,0)+1)))</f>
      </c>
      <c r="T2012" s="772" t="str">
        <f>IF(B2012="","",IF(ISERROR(MATCH($J2012,SorP!$B$1:$B$6226,0)),"",INDIRECT("'SorP'!$A$"&amp;MATCH($S2012&amp;$J2012,SorP!C:C,0))))</f>
      </c>
      <c r="U2012" s="792"/>
      <c r="V2012" s="817" t="e">
        <f>IF(C2012="",NA(),IF(OR(C2012="Smelter not listed",C2012="Smelter not yet identified"),MATCH($B2012&amp;$D2012,'Smelter Look-up'!$J:$J,0),MATCH($B2012&amp;$C2012,'Smelter Look-up'!$J:$J,0)))</f>
        <v>#N/A</v>
      </c>
      <c r="X2012" s="818">
        <f ref="X2012:X2042" t="shared" si="285">IF(AND(C2012="Smelter not listed",OR(LEN(D2012)=0,LEN(E2012)=0)),1,0)</f>
        <v>0</v>
      </c>
      <c r="AB2012" s="819" t="str">
        <f ref="AB2012:AB2042" t="shared" si="286">B2012&amp;C2012</f>
      </c>
    </row>
    <row r="2013" ht="20"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4"/>
      </c>
      <c r="T2013" s="772" t="str">
        <f>IF(B2013="","",IF(ISERROR(MATCH($J2013,SorP!$B$1:$B$6226,0)),"",INDIRECT("'SorP'!$A$"&amp;MATCH($S2013&amp;$J2013,SorP!C:C,0))))</f>
      </c>
      <c r="U2013" s="792"/>
      <c r="V2013" s="817" t="e">
        <f>IF(C2013="",NA(),IF(OR(C2013="Smelter not listed",C2013="Smelter not yet identified"),MATCH($B2013&amp;$D2013,'Smelter Look-up'!$J:$J,0),MATCH($B2013&amp;$C2013,'Smelter Look-up'!$J:$J,0)))</f>
        <v>#N/A</v>
      </c>
      <c r="X2013" s="818">
        <f t="shared" si="285"/>
        <v>0</v>
      </c>
      <c r="AB2013" s="819" t="str">
        <f t="shared" si="286"/>
      </c>
    </row>
    <row r="2014" ht="20"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4"/>
      </c>
      <c r="T2014" s="772" t="str">
        <f>IF(B2014="","",IF(ISERROR(MATCH($J2014,SorP!$B$1:$B$6226,0)),"",INDIRECT("'SorP'!$A$"&amp;MATCH($S2014&amp;$J2014,SorP!C:C,0))))</f>
      </c>
      <c r="U2014" s="792"/>
      <c r="V2014" s="817" t="e">
        <f>IF(C2014="",NA(),IF(OR(C2014="Smelter not listed",C2014="Smelter not yet identified"),MATCH($B2014&amp;$D2014,'Smelter Look-up'!$J:$J,0),MATCH($B2014&amp;$C2014,'Smelter Look-up'!$J:$J,0)))</f>
        <v>#N/A</v>
      </c>
      <c r="X2014" s="818">
        <f t="shared" si="285"/>
        <v>0</v>
      </c>
      <c r="AB2014" s="819" t="str">
        <f t="shared" si="286"/>
      </c>
    </row>
    <row r="2015" ht="20"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4"/>
      </c>
      <c r="T2015" s="772" t="str">
        <f>IF(B2015="","",IF(ISERROR(MATCH($J2015,SorP!$B$1:$B$6226,0)),"",INDIRECT("'SorP'!$A$"&amp;MATCH($S2015&amp;$J2015,SorP!C:C,0))))</f>
      </c>
      <c r="U2015" s="792"/>
      <c r="V2015" s="817" t="e">
        <f>IF(C2015="",NA(),IF(OR(C2015="Smelter not listed",C2015="Smelter not yet identified"),MATCH($B2015&amp;$D2015,'Smelter Look-up'!$J:$J,0),MATCH($B2015&amp;$C2015,'Smelter Look-up'!$J:$J,0)))</f>
        <v>#N/A</v>
      </c>
      <c r="X2015" s="818">
        <f t="shared" si="285"/>
        <v>0</v>
      </c>
      <c r="AB2015" s="819" t="str">
        <f t="shared" si="286"/>
      </c>
    </row>
    <row r="2016" ht="20"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4"/>
      </c>
      <c r="T2016" s="772" t="str">
        <f>IF(B2016="","",IF(ISERROR(MATCH($J2016,SorP!$B$1:$B$6226,0)),"",INDIRECT("'SorP'!$A$"&amp;MATCH($S2016&amp;$J2016,SorP!C:C,0))))</f>
      </c>
      <c r="U2016" s="792"/>
      <c r="V2016" s="817" t="e">
        <f>IF(C2016="",NA(),IF(OR(C2016="Smelter not listed",C2016="Smelter not yet identified"),MATCH($B2016&amp;$D2016,'Smelter Look-up'!$J:$J,0),MATCH($B2016&amp;$C2016,'Smelter Look-up'!$J:$J,0)))</f>
        <v>#N/A</v>
      </c>
      <c r="X2016" s="818">
        <f t="shared" si="285"/>
        <v>0</v>
      </c>
      <c r="AB2016" s="819" t="str">
        <f t="shared" si="286"/>
      </c>
    </row>
    <row r="2017" ht="20"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4"/>
      </c>
      <c r="T2017" s="772" t="str">
        <f>IF(B2017="","",IF(ISERROR(MATCH($J2017,SorP!$B$1:$B$6226,0)),"",INDIRECT("'SorP'!$A$"&amp;MATCH($S2017&amp;$J2017,SorP!C:C,0))))</f>
      </c>
      <c r="U2017" s="792"/>
      <c r="V2017" s="817" t="e">
        <f>IF(C2017="",NA(),IF(OR(C2017="Smelter not listed",C2017="Smelter not yet identified"),MATCH($B2017&amp;$D2017,'Smelter Look-up'!$J:$J,0),MATCH($B2017&amp;$C2017,'Smelter Look-up'!$J:$J,0)))</f>
        <v>#N/A</v>
      </c>
      <c r="X2017" s="818">
        <f t="shared" si="285"/>
        <v>0</v>
      </c>
      <c r="AB2017" s="819" t="str">
        <f t="shared" si="286"/>
      </c>
    </row>
    <row r="2018" ht="20"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4"/>
      </c>
      <c r="T2018" s="772" t="str">
        <f>IF(B2018="","",IF(ISERROR(MATCH($J2018,SorP!$B$1:$B$6226,0)),"",INDIRECT("'SorP'!$A$"&amp;MATCH($S2018&amp;$J2018,SorP!C:C,0))))</f>
      </c>
      <c r="U2018" s="792"/>
      <c r="V2018" s="817" t="e">
        <f>IF(C2018="",NA(),IF(OR(C2018="Smelter not listed",C2018="Smelter not yet identified"),MATCH($B2018&amp;$D2018,'Smelter Look-up'!$J:$J,0),MATCH($B2018&amp;$C2018,'Smelter Look-up'!$J:$J,0)))</f>
        <v>#N/A</v>
      </c>
      <c r="X2018" s="818">
        <f t="shared" si="285"/>
        <v>0</v>
      </c>
      <c r="AB2018" s="819" t="str">
        <f t="shared" si="286"/>
      </c>
    </row>
    <row r="2019" ht="20"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4"/>
      </c>
      <c r="T2019" s="772" t="str">
        <f>IF(B2019="","",IF(ISERROR(MATCH($J2019,SorP!$B$1:$B$6226,0)),"",INDIRECT("'SorP'!$A$"&amp;MATCH($S2019&amp;$J2019,SorP!C:C,0))))</f>
      </c>
      <c r="U2019" s="792"/>
      <c r="V2019" s="817" t="e">
        <f>IF(C2019="",NA(),IF(OR(C2019="Smelter not listed",C2019="Smelter not yet identified"),MATCH($B2019&amp;$D2019,'Smelter Look-up'!$J:$J,0),MATCH($B2019&amp;$C2019,'Smelter Look-up'!$J:$J,0)))</f>
        <v>#N/A</v>
      </c>
      <c r="X2019" s="818">
        <f t="shared" si="285"/>
        <v>0</v>
      </c>
      <c r="AB2019" s="819" t="str">
        <f t="shared" si="286"/>
      </c>
    </row>
    <row r="2020" ht="20"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4"/>
      </c>
      <c r="T2020" s="772" t="str">
        <f>IF(B2020="","",IF(ISERROR(MATCH($J2020,SorP!$B$1:$B$6226,0)),"",INDIRECT("'SorP'!$A$"&amp;MATCH($S2020&amp;$J2020,SorP!C:C,0))))</f>
      </c>
      <c r="U2020" s="792"/>
      <c r="V2020" s="817" t="e">
        <f>IF(C2020="",NA(),IF(OR(C2020="Smelter not listed",C2020="Smelter not yet identified"),MATCH($B2020&amp;$D2020,'Smelter Look-up'!$J:$J,0),MATCH($B2020&amp;$C2020,'Smelter Look-up'!$J:$J,0)))</f>
        <v>#N/A</v>
      </c>
      <c r="X2020" s="818">
        <f t="shared" si="285"/>
        <v>0</v>
      </c>
      <c r="AB2020" s="819" t="str">
        <f t="shared" si="286"/>
      </c>
    </row>
    <row r="2021" ht="20"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4"/>
      </c>
      <c r="T2021" s="772" t="str">
        <f>IF(B2021="","",IF(ISERROR(MATCH($J2021,SorP!$B$1:$B$6226,0)),"",INDIRECT("'SorP'!$A$"&amp;MATCH($S2021&amp;$J2021,SorP!C:C,0))))</f>
      </c>
      <c r="U2021" s="792"/>
      <c r="V2021" s="817" t="e">
        <f>IF(C2021="",NA(),IF(OR(C2021="Smelter not listed",C2021="Smelter not yet identified"),MATCH($B2021&amp;$D2021,'Smelter Look-up'!$J:$J,0),MATCH($B2021&amp;$C2021,'Smelter Look-up'!$J:$J,0)))</f>
        <v>#N/A</v>
      </c>
      <c r="X2021" s="818">
        <f t="shared" si="285"/>
        <v>0</v>
      </c>
      <c r="AB2021" s="819" t="str">
        <f t="shared" si="286"/>
      </c>
    </row>
    <row r="2022" ht="20"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4"/>
      </c>
      <c r="T2022" s="772" t="str">
        <f>IF(B2022="","",IF(ISERROR(MATCH($J2022,SorP!$B$1:$B$6226,0)),"",INDIRECT("'SorP'!$A$"&amp;MATCH($S2022&amp;$J2022,SorP!C:C,0))))</f>
      </c>
      <c r="U2022" s="792"/>
      <c r="V2022" s="817" t="e">
        <f>IF(C2022="",NA(),IF(OR(C2022="Smelter not listed",C2022="Smelter not yet identified"),MATCH($B2022&amp;$D2022,'Smelter Look-up'!$J:$J,0),MATCH($B2022&amp;$C2022,'Smelter Look-up'!$J:$J,0)))</f>
        <v>#N/A</v>
      </c>
      <c r="X2022" s="818">
        <f t="shared" si="285"/>
        <v>0</v>
      </c>
      <c r="AB2022" s="819" t="str">
        <f t="shared" si="286"/>
      </c>
    </row>
    <row r="2023" ht="20"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4"/>
      </c>
      <c r="T2023" s="772" t="str">
        <f>IF(B2023="","",IF(ISERROR(MATCH($J2023,SorP!$B$1:$B$6226,0)),"",INDIRECT("'SorP'!$A$"&amp;MATCH($S2023&amp;$J2023,SorP!C:C,0))))</f>
      </c>
      <c r="U2023" s="792"/>
      <c r="V2023" s="817" t="e">
        <f>IF(C2023="",NA(),IF(OR(C2023="Smelter not listed",C2023="Smelter not yet identified"),MATCH($B2023&amp;$D2023,'Smelter Look-up'!$J:$J,0),MATCH($B2023&amp;$C2023,'Smelter Look-up'!$J:$J,0)))</f>
        <v>#N/A</v>
      </c>
      <c r="X2023" s="818">
        <f t="shared" si="285"/>
        <v>0</v>
      </c>
      <c r="AB2023" s="819" t="str">
        <f t="shared" si="286"/>
      </c>
    </row>
    <row r="2024" ht="20"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4"/>
      </c>
      <c r="T2024" s="772" t="str">
        <f>IF(B2024="","",IF(ISERROR(MATCH($J2024,SorP!$B$1:$B$6226,0)),"",INDIRECT("'SorP'!$A$"&amp;MATCH($S2024&amp;$J2024,SorP!C:C,0))))</f>
      </c>
      <c r="U2024" s="792"/>
      <c r="V2024" s="817" t="e">
        <f>IF(C2024="",NA(),IF(OR(C2024="Smelter not listed",C2024="Smelter not yet identified"),MATCH($B2024&amp;$D2024,'Smelter Look-up'!$J:$J,0),MATCH($B2024&amp;$C2024,'Smelter Look-up'!$J:$J,0)))</f>
        <v>#N/A</v>
      </c>
      <c r="X2024" s="818">
        <f t="shared" si="285"/>
        <v>0</v>
      </c>
      <c r="AB2024" s="819" t="str">
        <f t="shared" si="286"/>
      </c>
    </row>
    <row r="2025" ht="20"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4"/>
      </c>
      <c r="T2025" s="772" t="str">
        <f>IF(B2025="","",IF(ISERROR(MATCH($J2025,SorP!$B$1:$B$6226,0)),"",INDIRECT("'SorP'!$A$"&amp;MATCH($S2025&amp;$J2025,SorP!C:C,0))))</f>
      </c>
      <c r="U2025" s="792"/>
      <c r="V2025" s="817" t="e">
        <f>IF(C2025="",NA(),IF(OR(C2025="Smelter not listed",C2025="Smelter not yet identified"),MATCH($B2025&amp;$D2025,'Smelter Look-up'!$J:$J,0),MATCH($B2025&amp;$C2025,'Smelter Look-up'!$J:$J,0)))</f>
        <v>#N/A</v>
      </c>
      <c r="X2025" s="818">
        <f t="shared" si="285"/>
        <v>0</v>
      </c>
      <c r="AB2025" s="819" t="str">
        <f t="shared" si="286"/>
      </c>
    </row>
    <row r="2026" ht="20"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4"/>
      </c>
      <c r="T2026" s="772" t="str">
        <f>IF(B2026="","",IF(ISERROR(MATCH($J2026,SorP!$B$1:$B$6226,0)),"",INDIRECT("'SorP'!$A$"&amp;MATCH($S2026&amp;$J2026,SorP!C:C,0))))</f>
      </c>
      <c r="U2026" s="792"/>
      <c r="V2026" s="817" t="e">
        <f>IF(C2026="",NA(),IF(OR(C2026="Smelter not listed",C2026="Smelter not yet identified"),MATCH($B2026&amp;$D2026,'Smelter Look-up'!$J:$J,0),MATCH($B2026&amp;$C2026,'Smelter Look-up'!$J:$J,0)))</f>
        <v>#N/A</v>
      </c>
      <c r="X2026" s="818">
        <f t="shared" si="285"/>
        <v>0</v>
      </c>
      <c r="AB2026" s="819" t="str">
        <f t="shared" si="286"/>
      </c>
    </row>
    <row r="2027" ht="20"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4"/>
      </c>
      <c r="T2027" s="772" t="str">
        <f>IF(B2027="","",IF(ISERROR(MATCH($J2027,SorP!$B$1:$B$6226,0)),"",INDIRECT("'SorP'!$A$"&amp;MATCH($S2027&amp;$J2027,SorP!C:C,0))))</f>
      </c>
      <c r="U2027" s="792"/>
      <c r="V2027" s="817" t="e">
        <f>IF(C2027="",NA(),IF(OR(C2027="Smelter not listed",C2027="Smelter not yet identified"),MATCH($B2027&amp;$D2027,'Smelter Look-up'!$J:$J,0),MATCH($B2027&amp;$C2027,'Smelter Look-up'!$J:$J,0)))</f>
        <v>#N/A</v>
      </c>
      <c r="X2027" s="818">
        <f t="shared" si="285"/>
        <v>0</v>
      </c>
      <c r="AB2027" s="819" t="str">
        <f t="shared" si="286"/>
      </c>
    </row>
    <row r="2028" ht="20"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4"/>
      </c>
      <c r="T2028" s="772" t="str">
        <f>IF(B2028="","",IF(ISERROR(MATCH($J2028,SorP!$B$1:$B$6226,0)),"",INDIRECT("'SorP'!$A$"&amp;MATCH($S2028&amp;$J2028,SorP!C:C,0))))</f>
      </c>
      <c r="U2028" s="792"/>
      <c r="V2028" s="817" t="e">
        <f>IF(C2028="",NA(),IF(OR(C2028="Smelter not listed",C2028="Smelter not yet identified"),MATCH($B2028&amp;$D2028,'Smelter Look-up'!$J:$J,0),MATCH($B2028&amp;$C2028,'Smelter Look-up'!$J:$J,0)))</f>
        <v>#N/A</v>
      </c>
      <c r="X2028" s="818">
        <f t="shared" si="285"/>
        <v>0</v>
      </c>
      <c r="AB2028" s="819" t="str">
        <f t="shared" si="286"/>
      </c>
    </row>
    <row r="2029" ht="20"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4"/>
      </c>
      <c r="T2029" s="772" t="str">
        <f>IF(B2029="","",IF(ISERROR(MATCH($J2029,SorP!$B$1:$B$6226,0)),"",INDIRECT("'SorP'!$A$"&amp;MATCH($S2029&amp;$J2029,SorP!C:C,0))))</f>
      </c>
      <c r="U2029" s="792"/>
      <c r="V2029" s="817" t="e">
        <f>IF(C2029="",NA(),IF(OR(C2029="Smelter not listed",C2029="Smelter not yet identified"),MATCH($B2029&amp;$D2029,'Smelter Look-up'!$J:$J,0),MATCH($B2029&amp;$C2029,'Smelter Look-up'!$J:$J,0)))</f>
        <v>#N/A</v>
      </c>
      <c r="X2029" s="818">
        <f t="shared" si="285"/>
        <v>0</v>
      </c>
      <c r="AB2029" s="819" t="str">
        <f t="shared" si="286"/>
      </c>
    </row>
    <row r="2030" ht="20"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4"/>
      </c>
      <c r="T2030" s="772" t="str">
        <f>IF(B2030="","",IF(ISERROR(MATCH($J2030,SorP!$B$1:$B$6226,0)),"",INDIRECT("'SorP'!$A$"&amp;MATCH($S2030&amp;$J2030,SorP!C:C,0))))</f>
      </c>
      <c r="U2030" s="792"/>
      <c r="V2030" s="817" t="e">
        <f>IF(C2030="",NA(),IF(OR(C2030="Smelter not listed",C2030="Smelter not yet identified"),MATCH($B2030&amp;$D2030,'Smelter Look-up'!$J:$J,0),MATCH($B2030&amp;$C2030,'Smelter Look-up'!$J:$J,0)))</f>
        <v>#N/A</v>
      </c>
      <c r="X2030" s="818">
        <f t="shared" si="285"/>
        <v>0</v>
      </c>
      <c r="AB2030" s="819" t="str">
        <f t="shared" si="286"/>
      </c>
    </row>
    <row r="2031" ht="20"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4"/>
      </c>
      <c r="T2031" s="772" t="str">
        <f>IF(B2031="","",IF(ISERROR(MATCH($J2031,SorP!$B$1:$B$6226,0)),"",INDIRECT("'SorP'!$A$"&amp;MATCH($S2031&amp;$J2031,SorP!C:C,0))))</f>
      </c>
      <c r="U2031" s="792"/>
      <c r="V2031" s="817" t="e">
        <f>IF(C2031="",NA(),IF(OR(C2031="Smelter not listed",C2031="Smelter not yet identified"),MATCH($B2031&amp;$D2031,'Smelter Look-up'!$J:$J,0),MATCH($B2031&amp;$C2031,'Smelter Look-up'!$J:$J,0)))</f>
        <v>#N/A</v>
      </c>
      <c r="X2031" s="818">
        <f t="shared" si="285"/>
        <v>0</v>
      </c>
      <c r="AB2031" s="819" t="str">
        <f t="shared" si="286"/>
      </c>
    </row>
    <row r="2032" ht="20"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4"/>
      </c>
      <c r="T2032" s="772" t="str">
        <f>IF(B2032="","",IF(ISERROR(MATCH($J2032,SorP!$B$1:$B$6226,0)),"",INDIRECT("'SorP'!$A$"&amp;MATCH($S2032&amp;$J2032,SorP!C:C,0))))</f>
      </c>
      <c r="U2032" s="792"/>
      <c r="V2032" s="817" t="e">
        <f>IF(C2032="",NA(),IF(OR(C2032="Smelter not listed",C2032="Smelter not yet identified"),MATCH($B2032&amp;$D2032,'Smelter Look-up'!$J:$J,0),MATCH($B2032&amp;$C2032,'Smelter Look-up'!$J:$J,0)))</f>
        <v>#N/A</v>
      </c>
      <c r="X2032" s="818">
        <f t="shared" si="285"/>
        <v>0</v>
      </c>
      <c r="AB2032" s="819" t="str">
        <f t="shared" si="286"/>
      </c>
    </row>
    <row r="2033" ht="20"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4"/>
      </c>
      <c r="T2033" s="772" t="str">
        <f>IF(B2033="","",IF(ISERROR(MATCH($J2033,SorP!$B$1:$B$6226,0)),"",INDIRECT("'SorP'!$A$"&amp;MATCH($S2033&amp;$J2033,SorP!C:C,0))))</f>
      </c>
      <c r="U2033" s="792"/>
      <c r="V2033" s="817" t="e">
        <f>IF(C2033="",NA(),IF(OR(C2033="Smelter not listed",C2033="Smelter not yet identified"),MATCH($B2033&amp;$D2033,'Smelter Look-up'!$J:$J,0),MATCH($B2033&amp;$C2033,'Smelter Look-up'!$J:$J,0)))</f>
        <v>#N/A</v>
      </c>
      <c r="X2033" s="818">
        <f t="shared" si="285"/>
        <v>0</v>
      </c>
      <c r="AB2033" s="819" t="str">
        <f t="shared" si="286"/>
      </c>
    </row>
    <row r="2034" ht="20"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4"/>
      </c>
      <c r="T2034" s="772" t="str">
        <f>IF(B2034="","",IF(ISERROR(MATCH($J2034,SorP!$B$1:$B$6226,0)),"",INDIRECT("'SorP'!$A$"&amp;MATCH($S2034&amp;$J2034,SorP!C:C,0))))</f>
      </c>
      <c r="U2034" s="792"/>
      <c r="V2034" s="817" t="e">
        <f>IF(C2034="",NA(),IF(OR(C2034="Smelter not listed",C2034="Smelter not yet identified"),MATCH($B2034&amp;$D2034,'Smelter Look-up'!$J:$J,0),MATCH($B2034&amp;$C2034,'Smelter Look-up'!$J:$J,0)))</f>
        <v>#N/A</v>
      </c>
      <c r="X2034" s="818">
        <f t="shared" si="285"/>
        <v>0</v>
      </c>
      <c r="AB2034" s="819" t="str">
        <f t="shared" si="286"/>
      </c>
    </row>
    <row r="2035" ht="20"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4"/>
      </c>
      <c r="T2035" s="772" t="str">
        <f>IF(B2035="","",IF(ISERROR(MATCH($J2035,SorP!$B$1:$B$6226,0)),"",INDIRECT("'SorP'!$A$"&amp;MATCH($S2035&amp;$J2035,SorP!C:C,0))))</f>
      </c>
      <c r="U2035" s="792"/>
      <c r="V2035" s="817" t="e">
        <f>IF(C2035="",NA(),IF(OR(C2035="Smelter not listed",C2035="Smelter not yet identified"),MATCH($B2035&amp;$D2035,'Smelter Look-up'!$J:$J,0),MATCH($B2035&amp;$C2035,'Smelter Look-up'!$J:$J,0)))</f>
        <v>#N/A</v>
      </c>
      <c r="X2035" s="818">
        <f t="shared" si="285"/>
        <v>0</v>
      </c>
      <c r="AB2035" s="819" t="str">
        <f t="shared" si="286"/>
      </c>
    </row>
    <row r="2036" ht="20"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4"/>
      </c>
      <c r="T2036" s="772" t="str">
        <f>IF(B2036="","",IF(ISERROR(MATCH($J2036,SorP!$B$1:$B$6226,0)),"",INDIRECT("'SorP'!$A$"&amp;MATCH($S2036&amp;$J2036,SorP!C:C,0))))</f>
      </c>
      <c r="U2036" s="792"/>
      <c r="V2036" s="817" t="e">
        <f>IF(C2036="",NA(),IF(OR(C2036="Smelter not listed",C2036="Smelter not yet identified"),MATCH($B2036&amp;$D2036,'Smelter Look-up'!$J:$J,0),MATCH($B2036&amp;$C2036,'Smelter Look-up'!$J:$J,0)))</f>
        <v>#N/A</v>
      </c>
      <c r="X2036" s="818">
        <f t="shared" si="285"/>
        <v>0</v>
      </c>
      <c r="AB2036" s="819" t="str">
        <f t="shared" si="286"/>
      </c>
    </row>
    <row r="2037" ht="20"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4"/>
      </c>
      <c r="T2037" s="772" t="str">
        <f>IF(B2037="","",IF(ISERROR(MATCH($J2037,SorP!$B$1:$B$6226,0)),"",INDIRECT("'SorP'!$A$"&amp;MATCH($S2037&amp;$J2037,SorP!C:C,0))))</f>
      </c>
      <c r="U2037" s="792"/>
      <c r="V2037" s="817" t="e">
        <f>IF(C2037="",NA(),IF(OR(C2037="Smelter not listed",C2037="Smelter not yet identified"),MATCH($B2037&amp;$D2037,'Smelter Look-up'!$J:$J,0),MATCH($B2037&amp;$C2037,'Smelter Look-up'!$J:$J,0)))</f>
        <v>#N/A</v>
      </c>
      <c r="X2037" s="818">
        <f t="shared" si="285"/>
        <v>0</v>
      </c>
      <c r="AB2037" s="819" t="str">
        <f t="shared" si="286"/>
      </c>
    </row>
    <row r="2038" ht="20"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4"/>
      </c>
      <c r="T2038" s="772" t="str">
        <f>IF(B2038="","",IF(ISERROR(MATCH($J2038,SorP!$B$1:$B$6226,0)),"",INDIRECT("'SorP'!$A$"&amp;MATCH($S2038&amp;$J2038,SorP!C:C,0))))</f>
      </c>
      <c r="U2038" s="792"/>
      <c r="V2038" s="817" t="e">
        <f>IF(C2038="",NA(),IF(OR(C2038="Smelter not listed",C2038="Smelter not yet identified"),MATCH($B2038&amp;$D2038,'Smelter Look-up'!$J:$J,0),MATCH($B2038&amp;$C2038,'Smelter Look-up'!$J:$J,0)))</f>
        <v>#N/A</v>
      </c>
      <c r="X2038" s="818">
        <f t="shared" si="285"/>
        <v>0</v>
      </c>
      <c r="AB2038" s="819" t="str">
        <f t="shared" si="286"/>
      </c>
    </row>
    <row r="2039" ht="20"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4"/>
      </c>
      <c r="T2039" s="772" t="str">
        <f>IF(B2039="","",IF(ISERROR(MATCH($J2039,SorP!$B$1:$B$6226,0)),"",INDIRECT("'SorP'!$A$"&amp;MATCH($S2039&amp;$J2039,SorP!C:C,0))))</f>
      </c>
      <c r="U2039" s="792"/>
      <c r="V2039" s="817" t="e">
        <f>IF(C2039="",NA(),IF(OR(C2039="Smelter not listed",C2039="Smelter not yet identified"),MATCH($B2039&amp;$D2039,'Smelter Look-up'!$J:$J,0),MATCH($B2039&amp;$C2039,'Smelter Look-up'!$J:$J,0)))</f>
        <v>#N/A</v>
      </c>
      <c r="X2039" s="818">
        <f t="shared" si="285"/>
        <v>0</v>
      </c>
      <c r="AB2039" s="819" t="str">
        <f t="shared" si="286"/>
      </c>
    </row>
    <row r="2040" ht="20"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4"/>
      </c>
      <c r="T2040" s="772" t="str">
        <f>IF(B2040="","",IF(ISERROR(MATCH($J2040,SorP!$B$1:$B$6226,0)),"",INDIRECT("'SorP'!$A$"&amp;MATCH($S2040&amp;$J2040,SorP!C:C,0))))</f>
      </c>
      <c r="U2040" s="792"/>
      <c r="V2040" s="817" t="e">
        <f>IF(C2040="",NA(),IF(OR(C2040="Smelter not listed",C2040="Smelter not yet identified"),MATCH($B2040&amp;$D2040,'Smelter Look-up'!$J:$J,0),MATCH($B2040&amp;$C2040,'Smelter Look-up'!$J:$J,0)))</f>
        <v>#N/A</v>
      </c>
      <c r="X2040" s="818">
        <f t="shared" si="285"/>
        <v>0</v>
      </c>
      <c r="AB2040" s="819" t="str">
        <f t="shared" si="286"/>
      </c>
    </row>
    <row r="2041" ht="20"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4"/>
      </c>
      <c r="T2041" s="772" t="str">
        <f>IF(B2041="","",IF(ISERROR(MATCH($J2041,SorP!$B$1:$B$6226,0)),"",INDIRECT("'SorP'!$A$"&amp;MATCH($S2041&amp;$J2041,SorP!C:C,0))))</f>
      </c>
      <c r="U2041" s="792"/>
      <c r="V2041" s="817" t="e">
        <f>IF(C2041="",NA(),IF(OR(C2041="Smelter not listed",C2041="Smelter not yet identified"),MATCH($B2041&amp;$D2041,'Smelter Look-up'!$J:$J,0),MATCH($B2041&amp;$C2041,'Smelter Look-up'!$J:$J,0)))</f>
        <v>#N/A</v>
      </c>
      <c r="X2041" s="818">
        <f t="shared" si="285"/>
        <v>0</v>
      </c>
      <c r="AB2041" s="819" t="str">
        <f t="shared" si="286"/>
      </c>
    </row>
    <row r="2042" ht="20"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4"/>
      </c>
      <c r="T2042" s="772" t="str">
        <f>IF(B2042="","",IF(ISERROR(MATCH($J2042,SorP!$B$1:$B$6226,0)),"",INDIRECT("'SorP'!$A$"&amp;MATCH($S2042&amp;$J2042,SorP!C:C,0))))</f>
      </c>
      <c r="U2042" s="792"/>
      <c r="V2042" s="817" t="e">
        <f>IF(C2042="",NA(),IF(OR(C2042="Smelter not listed",C2042="Smelter not yet identified"),MATCH($B2042&amp;$D2042,'Smelter Look-up'!$J:$J,0),MATCH($B2042&amp;$C2042,'Smelter Look-up'!$J:$J,0)))</f>
        <v>#N/A</v>
      </c>
      <c r="X2042" s="818">
        <f t="shared" si="285"/>
        <v>0</v>
      </c>
      <c r="AB2042" s="819" t="str">
        <f t="shared" si="286"/>
      </c>
    </row>
    <row r="2043" ht="20"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IF(B2043="","",IF(ISERROR(MATCH($J2043,SorP!$B$1:$B$6226,0)),"",INDIRECT("'SorP'!$A$"&amp;MATCH($S2043&amp;$J2043,SorP!C:C,0))))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0">IF(B2044="","",IF(ISERROR(MATCH($E2044,CL,0)),"Unknown",INDIRECT("'C'!$A$"&amp;MATCH($E2044,CL,0)+1)))</f>
      </c>
      <c r="T2044" s="772" t="str">
        <f>IF(B2044="","",IF(ISERROR(MATCH($J2044,SorP!$B$1:$B$6226,0)),"",INDIRECT("'SorP'!$A$"&amp;MATCH($S2044&amp;$J2044,SorP!C:C,0))))</f>
      </c>
      <c r="U2044" s="792"/>
      <c r="V2044" s="817" t="e">
        <f>IF(C2044="",NA(),IF(OR(C2044="Smelter not listed",C2044="Smelter not yet identified"),MATCH($B2044&amp;$D2044,'Smelter Look-up'!$J:$J,0),MATCH($B2044&amp;$C2044,'Smelter Look-up'!$J:$J,0)))</f>
        <v>#N/A</v>
      </c>
      <c r="X2044" s="818">
        <f ref="X2044:X2075" t="shared" si="291">IF(AND(C2044="Smelter not listed",OR(LEN(D2044)=0,LEN(E2044)=0)),1,0)</f>
        <v>0</v>
      </c>
      <c r="AB2044" s="819" t="str">
        <f ref="AB2044:AB2075" t="shared" si="292">B2044&amp;C2044</f>
      </c>
    </row>
    <row r="2045" ht="20"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0"/>
      </c>
      <c r="T2045" s="772" t="str">
        <f>IF(B2045="","",IF(ISERROR(MATCH($J2045,SorP!$B$1:$B$6226,0)),"",INDIRECT("'SorP'!$A$"&amp;MATCH($S2045&amp;$J2045,SorP!C:C,0))))</f>
      </c>
      <c r="U2045" s="792"/>
      <c r="V2045" s="817" t="e">
        <f>IF(C2045="",NA(),IF(OR(C2045="Smelter not listed",C2045="Smelter not yet identified"),MATCH($B2045&amp;$D2045,'Smelter Look-up'!$J:$J,0),MATCH($B2045&amp;$C2045,'Smelter Look-up'!$J:$J,0)))</f>
        <v>#N/A</v>
      </c>
      <c r="X2045" s="818">
        <f t="shared" si="291"/>
        <v>0</v>
      </c>
      <c r="AB2045" s="819" t="str">
        <f t="shared" si="292"/>
      </c>
    </row>
    <row r="2046" ht="20"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0"/>
      </c>
      <c r="T2046" s="772" t="str">
        <f>IF(B2046="","",IF(ISERROR(MATCH($J2046,SorP!$B$1:$B$6226,0)),"",INDIRECT("'SorP'!$A$"&amp;MATCH($S2046&amp;$J2046,SorP!C:C,0))))</f>
      </c>
      <c r="U2046" s="792"/>
      <c r="V2046" s="817" t="e">
        <f>IF(C2046="",NA(),IF(OR(C2046="Smelter not listed",C2046="Smelter not yet identified"),MATCH($B2046&amp;$D2046,'Smelter Look-up'!$J:$J,0),MATCH($B2046&amp;$C2046,'Smelter Look-up'!$J:$J,0)))</f>
        <v>#N/A</v>
      </c>
      <c r="X2046" s="818">
        <f t="shared" si="291"/>
        <v>0</v>
      </c>
      <c r="AB2046" s="819" t="str">
        <f t="shared" si="292"/>
      </c>
    </row>
    <row r="2047" ht="20"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0"/>
      </c>
      <c r="T2047" s="772" t="str">
        <f>IF(B2047="","",IF(ISERROR(MATCH($J2047,SorP!$B$1:$B$6226,0)),"",INDIRECT("'SorP'!$A$"&amp;MATCH($S2047&amp;$J2047,SorP!C:C,0))))</f>
      </c>
      <c r="U2047" s="792"/>
      <c r="V2047" s="817" t="e">
        <f>IF(C2047="",NA(),IF(OR(C2047="Smelter not listed",C2047="Smelter not yet identified"),MATCH($B2047&amp;$D2047,'Smelter Look-up'!$J:$J,0),MATCH($B2047&amp;$C2047,'Smelter Look-up'!$J:$J,0)))</f>
        <v>#N/A</v>
      </c>
      <c r="X2047" s="818">
        <f t="shared" si="291"/>
        <v>0</v>
      </c>
      <c r="AB2047" s="819" t="str">
        <f t="shared" si="292"/>
      </c>
    </row>
    <row r="2048" ht="20"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0"/>
      </c>
      <c r="T2048" s="772" t="str">
        <f>IF(B2048="","",IF(ISERROR(MATCH($J2048,SorP!$B$1:$B$6226,0)),"",INDIRECT("'SorP'!$A$"&amp;MATCH($S2048&amp;$J2048,SorP!C:C,0))))</f>
      </c>
      <c r="U2048" s="792"/>
      <c r="V2048" s="817" t="e">
        <f>IF(C2048="",NA(),IF(OR(C2048="Smelter not listed",C2048="Smelter not yet identified"),MATCH($B2048&amp;$D2048,'Smelter Look-up'!$J:$J,0),MATCH($B2048&amp;$C2048,'Smelter Look-up'!$J:$J,0)))</f>
        <v>#N/A</v>
      </c>
      <c r="X2048" s="818">
        <f t="shared" si="291"/>
        <v>0</v>
      </c>
      <c r="AB2048" s="819" t="str">
        <f t="shared" si="292"/>
      </c>
    </row>
    <row r="2049" ht="20"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0"/>
      </c>
      <c r="T2049" s="772" t="str">
        <f>IF(B2049="","",IF(ISERROR(MATCH($J2049,SorP!$B$1:$B$6226,0)),"",INDIRECT("'SorP'!$A$"&amp;MATCH($S2049&amp;$J2049,SorP!C:C,0))))</f>
      </c>
      <c r="U2049" s="792"/>
      <c r="V2049" s="817" t="e">
        <f>IF(C2049="",NA(),IF(OR(C2049="Smelter not listed",C2049="Smelter not yet identified"),MATCH($B2049&amp;$D2049,'Smelter Look-up'!$J:$J,0),MATCH($B2049&amp;$C2049,'Smelter Look-up'!$J:$J,0)))</f>
        <v>#N/A</v>
      </c>
      <c r="X2049" s="818">
        <f t="shared" si="291"/>
        <v>0</v>
      </c>
      <c r="AB2049" s="819" t="str">
        <f t="shared" si="292"/>
      </c>
    </row>
    <row r="2050" ht="20"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0"/>
      </c>
      <c r="T2050" s="772" t="str">
        <f>IF(B2050="","",IF(ISERROR(MATCH($J2050,SorP!$B$1:$B$6226,0)),"",INDIRECT("'SorP'!$A$"&amp;MATCH($S2050&amp;$J2050,SorP!C:C,0))))</f>
      </c>
      <c r="U2050" s="792"/>
      <c r="V2050" s="817" t="e">
        <f>IF(C2050="",NA(),IF(OR(C2050="Smelter not listed",C2050="Smelter not yet identified"),MATCH($B2050&amp;$D2050,'Smelter Look-up'!$J:$J,0),MATCH($B2050&amp;$C2050,'Smelter Look-up'!$J:$J,0)))</f>
        <v>#N/A</v>
      </c>
      <c r="X2050" s="818">
        <f t="shared" si="291"/>
        <v>0</v>
      </c>
      <c r="AB2050" s="819" t="str">
        <f t="shared" si="292"/>
      </c>
    </row>
    <row r="2051" ht="20"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0"/>
      </c>
      <c r="T2051" s="772" t="str">
        <f>IF(B2051="","",IF(ISERROR(MATCH($J2051,SorP!$B$1:$B$6226,0)),"",INDIRECT("'SorP'!$A$"&amp;MATCH($S2051&amp;$J2051,SorP!C:C,0))))</f>
      </c>
      <c r="U2051" s="792"/>
      <c r="V2051" s="817" t="e">
        <f>IF(C2051="",NA(),IF(OR(C2051="Smelter not listed",C2051="Smelter not yet identified"),MATCH($B2051&amp;$D2051,'Smelter Look-up'!$J:$J,0),MATCH($B2051&amp;$C2051,'Smelter Look-up'!$J:$J,0)))</f>
        <v>#N/A</v>
      </c>
      <c r="X2051" s="818">
        <f t="shared" si="291"/>
        <v>0</v>
      </c>
      <c r="AB2051" s="819" t="str">
        <f t="shared" si="292"/>
      </c>
    </row>
    <row r="2052" ht="20"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0"/>
      </c>
      <c r="T2052" s="772" t="str">
        <f>IF(B2052="","",IF(ISERROR(MATCH($J2052,SorP!$B$1:$B$6226,0)),"",INDIRECT("'SorP'!$A$"&amp;MATCH($S2052&amp;$J2052,SorP!C:C,0))))</f>
      </c>
      <c r="U2052" s="792"/>
      <c r="V2052" s="817" t="e">
        <f>IF(C2052="",NA(),IF(OR(C2052="Smelter not listed",C2052="Smelter not yet identified"),MATCH($B2052&amp;$D2052,'Smelter Look-up'!$J:$J,0),MATCH($B2052&amp;$C2052,'Smelter Look-up'!$J:$J,0)))</f>
        <v>#N/A</v>
      </c>
      <c r="X2052" s="818">
        <f t="shared" si="291"/>
        <v>0</v>
      </c>
      <c r="AB2052" s="819" t="str">
        <f t="shared" si="292"/>
      </c>
    </row>
    <row r="2053" ht="20"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0"/>
      </c>
      <c r="T2053" s="772" t="str">
        <f>IF(B2053="","",IF(ISERROR(MATCH($J2053,SorP!$B$1:$B$6226,0)),"",INDIRECT("'SorP'!$A$"&amp;MATCH($S2053&amp;$J2053,SorP!C:C,0))))</f>
      </c>
      <c r="U2053" s="792"/>
      <c r="V2053" s="817" t="e">
        <f>IF(C2053="",NA(),IF(OR(C2053="Smelter not listed",C2053="Smelter not yet identified"),MATCH($B2053&amp;$D2053,'Smelter Look-up'!$J:$J,0),MATCH($B2053&amp;$C2053,'Smelter Look-up'!$J:$J,0)))</f>
        <v>#N/A</v>
      </c>
      <c r="X2053" s="818">
        <f t="shared" si="291"/>
        <v>0</v>
      </c>
      <c r="AB2053" s="819" t="str">
        <f t="shared" si="292"/>
      </c>
    </row>
    <row r="2054" ht="20"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0"/>
      </c>
      <c r="T2054" s="772" t="str">
        <f>IF(B2054="","",IF(ISERROR(MATCH($J2054,SorP!$B$1:$B$6226,0)),"",INDIRECT("'SorP'!$A$"&amp;MATCH($S2054&amp;$J2054,SorP!C:C,0))))</f>
      </c>
      <c r="U2054" s="792"/>
      <c r="V2054" s="817" t="e">
        <f>IF(C2054="",NA(),IF(OR(C2054="Smelter not listed",C2054="Smelter not yet identified"),MATCH($B2054&amp;$D2054,'Smelter Look-up'!$J:$J,0),MATCH($B2054&amp;$C2054,'Smelter Look-up'!$J:$J,0)))</f>
        <v>#N/A</v>
      </c>
      <c r="X2054" s="818">
        <f t="shared" si="291"/>
        <v>0</v>
      </c>
      <c r="AB2054" s="819" t="str">
        <f t="shared" si="292"/>
      </c>
    </row>
    <row r="2055" ht="20"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0"/>
      </c>
      <c r="T2055" s="772" t="str">
        <f>IF(B2055="","",IF(ISERROR(MATCH($J2055,SorP!$B$1:$B$6226,0)),"",INDIRECT("'SorP'!$A$"&amp;MATCH($S2055&amp;$J2055,SorP!C:C,0))))</f>
      </c>
      <c r="U2055" s="792"/>
      <c r="V2055" s="817" t="e">
        <f>IF(C2055="",NA(),IF(OR(C2055="Smelter not listed",C2055="Smelter not yet identified"),MATCH($B2055&amp;$D2055,'Smelter Look-up'!$J:$J,0),MATCH($B2055&amp;$C2055,'Smelter Look-up'!$J:$J,0)))</f>
        <v>#N/A</v>
      </c>
      <c r="X2055" s="818">
        <f t="shared" si="291"/>
        <v>0</v>
      </c>
      <c r="AB2055" s="819" t="str">
        <f t="shared" si="292"/>
      </c>
    </row>
    <row r="2056" ht="20"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0"/>
      </c>
      <c r="T2056" s="772" t="str">
        <f>IF(B2056="","",IF(ISERROR(MATCH($J2056,SorP!$B$1:$B$6226,0)),"",INDIRECT("'SorP'!$A$"&amp;MATCH($S2056&amp;$J2056,SorP!C:C,0))))</f>
      </c>
      <c r="U2056" s="792"/>
      <c r="V2056" s="817" t="e">
        <f>IF(C2056="",NA(),IF(OR(C2056="Smelter not listed",C2056="Smelter not yet identified"),MATCH($B2056&amp;$D2056,'Smelter Look-up'!$J:$J,0),MATCH($B2056&amp;$C2056,'Smelter Look-up'!$J:$J,0)))</f>
        <v>#N/A</v>
      </c>
      <c r="X2056" s="818">
        <f t="shared" si="291"/>
        <v>0</v>
      </c>
      <c r="AB2056" s="819" t="str">
        <f t="shared" si="292"/>
      </c>
    </row>
    <row r="2057" ht="20"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0"/>
      </c>
      <c r="T2057" s="772" t="str">
        <f>IF(B2057="","",IF(ISERROR(MATCH($J2057,SorP!$B$1:$B$6226,0)),"",INDIRECT("'SorP'!$A$"&amp;MATCH($S2057&amp;$J2057,SorP!C:C,0))))</f>
      </c>
      <c r="U2057" s="792"/>
      <c r="V2057" s="817" t="e">
        <f>IF(C2057="",NA(),IF(OR(C2057="Smelter not listed",C2057="Smelter not yet identified"),MATCH($B2057&amp;$D2057,'Smelter Look-up'!$J:$J,0),MATCH($B2057&amp;$C2057,'Smelter Look-up'!$J:$J,0)))</f>
        <v>#N/A</v>
      </c>
      <c r="X2057" s="818">
        <f t="shared" si="291"/>
        <v>0</v>
      </c>
      <c r="AB2057" s="819" t="str">
        <f t="shared" si="292"/>
      </c>
    </row>
    <row r="2058" ht="20"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0"/>
      </c>
      <c r="T2058" s="772" t="str">
        <f>IF(B2058="","",IF(ISERROR(MATCH($J2058,SorP!$B$1:$B$6226,0)),"",INDIRECT("'SorP'!$A$"&amp;MATCH($S2058&amp;$J2058,SorP!C:C,0))))</f>
      </c>
      <c r="U2058" s="792"/>
      <c r="V2058" s="817" t="e">
        <f>IF(C2058="",NA(),IF(OR(C2058="Smelter not listed",C2058="Smelter not yet identified"),MATCH($B2058&amp;$D2058,'Smelter Look-up'!$J:$J,0),MATCH($B2058&amp;$C2058,'Smelter Look-up'!$J:$J,0)))</f>
        <v>#N/A</v>
      </c>
      <c r="X2058" s="818">
        <f t="shared" si="291"/>
        <v>0</v>
      </c>
      <c r="AB2058" s="819" t="str">
        <f t="shared" si="292"/>
      </c>
    </row>
    <row r="2059" ht="20"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0"/>
      </c>
      <c r="T2059" s="772" t="str">
        <f>IF(B2059="","",IF(ISERROR(MATCH($J2059,SorP!$B$1:$B$6226,0)),"",INDIRECT("'SorP'!$A$"&amp;MATCH($S2059&amp;$J2059,SorP!C:C,0))))</f>
      </c>
      <c r="U2059" s="792"/>
      <c r="V2059" s="817" t="e">
        <f>IF(C2059="",NA(),IF(OR(C2059="Smelter not listed",C2059="Smelter not yet identified"),MATCH($B2059&amp;$D2059,'Smelter Look-up'!$J:$J,0),MATCH($B2059&amp;$C2059,'Smelter Look-up'!$J:$J,0)))</f>
        <v>#N/A</v>
      </c>
      <c r="X2059" s="818">
        <f t="shared" si="291"/>
        <v>0</v>
      </c>
      <c r="AB2059" s="819" t="str">
        <f t="shared" si="292"/>
      </c>
    </row>
    <row r="2060" ht="20"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0"/>
      </c>
      <c r="T2060" s="772" t="str">
        <f>IF(B2060="","",IF(ISERROR(MATCH($J2060,SorP!$B$1:$B$6226,0)),"",INDIRECT("'SorP'!$A$"&amp;MATCH($S2060&amp;$J2060,SorP!C:C,0))))</f>
      </c>
      <c r="U2060" s="792"/>
      <c r="V2060" s="817" t="e">
        <f>IF(C2060="",NA(),IF(OR(C2060="Smelter not listed",C2060="Smelter not yet identified"),MATCH($B2060&amp;$D2060,'Smelter Look-up'!$J:$J,0),MATCH($B2060&amp;$C2060,'Smelter Look-up'!$J:$J,0)))</f>
        <v>#N/A</v>
      </c>
      <c r="X2060" s="818">
        <f t="shared" si="291"/>
        <v>0</v>
      </c>
      <c r="AB2060" s="819" t="str">
        <f t="shared" si="292"/>
      </c>
    </row>
    <row r="2061" ht="20"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0"/>
      </c>
      <c r="T2061" s="772" t="str">
        <f>IF(B2061="","",IF(ISERROR(MATCH($J2061,SorP!$B$1:$B$6226,0)),"",INDIRECT("'SorP'!$A$"&amp;MATCH($S2061&amp;$J2061,SorP!C:C,0))))</f>
      </c>
      <c r="U2061" s="792"/>
      <c r="V2061" s="817" t="e">
        <f>IF(C2061="",NA(),IF(OR(C2061="Smelter not listed",C2061="Smelter not yet identified"),MATCH($B2061&amp;$D2061,'Smelter Look-up'!$J:$J,0),MATCH($B2061&amp;$C2061,'Smelter Look-up'!$J:$J,0)))</f>
        <v>#N/A</v>
      </c>
      <c r="X2061" s="818">
        <f t="shared" si="291"/>
        <v>0</v>
      </c>
      <c r="AB2061" s="819" t="str">
        <f t="shared" si="292"/>
      </c>
    </row>
    <row r="2062" ht="20"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0"/>
      </c>
      <c r="T2062" s="772" t="str">
        <f>IF(B2062="","",IF(ISERROR(MATCH($J2062,SorP!$B$1:$B$6226,0)),"",INDIRECT("'SorP'!$A$"&amp;MATCH($S2062&amp;$J2062,SorP!C:C,0))))</f>
      </c>
      <c r="U2062" s="792"/>
      <c r="V2062" s="817" t="e">
        <f>IF(C2062="",NA(),IF(OR(C2062="Smelter not listed",C2062="Smelter not yet identified"),MATCH($B2062&amp;$D2062,'Smelter Look-up'!$J:$J,0),MATCH($B2062&amp;$C2062,'Smelter Look-up'!$J:$J,0)))</f>
        <v>#N/A</v>
      </c>
      <c r="X2062" s="818">
        <f t="shared" si="291"/>
        <v>0</v>
      </c>
      <c r="AB2062" s="819" t="str">
        <f t="shared" si="292"/>
      </c>
    </row>
    <row r="2063" ht="20"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0"/>
      </c>
      <c r="T2063" s="772" t="str">
        <f>IF(B2063="","",IF(ISERROR(MATCH($J2063,SorP!$B$1:$B$6226,0)),"",INDIRECT("'SorP'!$A$"&amp;MATCH($S2063&amp;$J2063,SorP!C:C,0))))</f>
      </c>
      <c r="U2063" s="792"/>
      <c r="V2063" s="817" t="e">
        <f>IF(C2063="",NA(),IF(OR(C2063="Smelter not listed",C2063="Smelter not yet identified"),MATCH($B2063&amp;$D2063,'Smelter Look-up'!$J:$J,0),MATCH($B2063&amp;$C2063,'Smelter Look-up'!$J:$J,0)))</f>
        <v>#N/A</v>
      </c>
      <c r="X2063" s="818">
        <f t="shared" si="291"/>
        <v>0</v>
      </c>
      <c r="AB2063" s="819" t="str">
        <f t="shared" si="292"/>
      </c>
    </row>
    <row r="2064" ht="20"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0"/>
      </c>
      <c r="T2064" s="772" t="str">
        <f>IF(B2064="","",IF(ISERROR(MATCH($J2064,SorP!$B$1:$B$6226,0)),"",INDIRECT("'SorP'!$A$"&amp;MATCH($S2064&amp;$J2064,SorP!C:C,0))))</f>
      </c>
      <c r="U2064" s="792"/>
      <c r="V2064" s="817" t="e">
        <f>IF(C2064="",NA(),IF(OR(C2064="Smelter not listed",C2064="Smelter not yet identified"),MATCH($B2064&amp;$D2064,'Smelter Look-up'!$J:$J,0),MATCH($B2064&amp;$C2064,'Smelter Look-up'!$J:$J,0)))</f>
        <v>#N/A</v>
      </c>
      <c r="X2064" s="818">
        <f t="shared" si="291"/>
        <v>0</v>
      </c>
      <c r="AB2064" s="819" t="str">
        <f t="shared" si="292"/>
      </c>
    </row>
    <row r="2065" ht="20"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0"/>
      </c>
      <c r="T2065" s="772" t="str">
        <f>IF(B2065="","",IF(ISERROR(MATCH($J2065,SorP!$B$1:$B$6226,0)),"",INDIRECT("'SorP'!$A$"&amp;MATCH($S2065&amp;$J2065,SorP!C:C,0))))</f>
      </c>
      <c r="U2065" s="792"/>
      <c r="V2065" s="817" t="e">
        <f>IF(C2065="",NA(),IF(OR(C2065="Smelter not listed",C2065="Smelter not yet identified"),MATCH($B2065&amp;$D2065,'Smelter Look-up'!$J:$J,0),MATCH($B2065&amp;$C2065,'Smelter Look-up'!$J:$J,0)))</f>
        <v>#N/A</v>
      </c>
      <c r="X2065" s="818">
        <f t="shared" si="291"/>
        <v>0</v>
      </c>
      <c r="AB2065" s="819" t="str">
        <f t="shared" si="292"/>
      </c>
    </row>
    <row r="2066" ht="20"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0"/>
      </c>
      <c r="T2066" s="772" t="str">
        <f>IF(B2066="","",IF(ISERROR(MATCH($J2066,SorP!$B$1:$B$6226,0)),"",INDIRECT("'SorP'!$A$"&amp;MATCH($S2066&amp;$J2066,SorP!C:C,0))))</f>
      </c>
      <c r="U2066" s="792"/>
      <c r="V2066" s="817" t="e">
        <f>IF(C2066="",NA(),IF(OR(C2066="Smelter not listed",C2066="Smelter not yet identified"),MATCH($B2066&amp;$D2066,'Smelter Look-up'!$J:$J,0),MATCH($B2066&amp;$C2066,'Smelter Look-up'!$J:$J,0)))</f>
        <v>#N/A</v>
      </c>
      <c r="X2066" s="818">
        <f t="shared" si="291"/>
        <v>0</v>
      </c>
      <c r="AB2066" s="819" t="str">
        <f t="shared" si="292"/>
      </c>
    </row>
    <row r="2067" ht="20"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0"/>
      </c>
      <c r="T2067" s="772" t="str">
        <f>IF(B2067="","",IF(ISERROR(MATCH($J2067,SorP!$B$1:$B$6226,0)),"",INDIRECT("'SorP'!$A$"&amp;MATCH($S2067&amp;$J2067,SorP!C:C,0))))</f>
      </c>
      <c r="U2067" s="792"/>
      <c r="V2067" s="817" t="e">
        <f>IF(C2067="",NA(),IF(OR(C2067="Smelter not listed",C2067="Smelter not yet identified"),MATCH($B2067&amp;$D2067,'Smelter Look-up'!$J:$J,0),MATCH($B2067&amp;$C2067,'Smelter Look-up'!$J:$J,0)))</f>
        <v>#N/A</v>
      </c>
      <c r="X2067" s="818">
        <f t="shared" si="291"/>
        <v>0</v>
      </c>
      <c r="AB2067" s="819" t="str">
        <f t="shared" si="292"/>
      </c>
    </row>
    <row r="2068" ht="20"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0"/>
      </c>
      <c r="T2068" s="772" t="str">
        <f>IF(B2068="","",IF(ISERROR(MATCH($J2068,SorP!$B$1:$B$6226,0)),"",INDIRECT("'SorP'!$A$"&amp;MATCH($S2068&amp;$J2068,SorP!C:C,0))))</f>
      </c>
      <c r="U2068" s="792"/>
      <c r="V2068" s="817" t="e">
        <f>IF(C2068="",NA(),IF(OR(C2068="Smelter not listed",C2068="Smelter not yet identified"),MATCH($B2068&amp;$D2068,'Smelter Look-up'!$J:$J,0),MATCH($B2068&amp;$C2068,'Smelter Look-up'!$J:$J,0)))</f>
        <v>#N/A</v>
      </c>
      <c r="X2068" s="818">
        <f t="shared" si="291"/>
        <v>0</v>
      </c>
      <c r="AB2068" s="819" t="str">
        <f t="shared" si="292"/>
      </c>
    </row>
    <row r="2069" ht="20"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0"/>
      </c>
      <c r="T2069" s="772" t="str">
        <f>IF(B2069="","",IF(ISERROR(MATCH($J2069,SorP!$B$1:$B$6226,0)),"",INDIRECT("'SorP'!$A$"&amp;MATCH($S2069&amp;$J2069,SorP!C:C,0))))</f>
      </c>
      <c r="U2069" s="792"/>
      <c r="V2069" s="817" t="e">
        <f>IF(C2069="",NA(),IF(OR(C2069="Smelter not listed",C2069="Smelter not yet identified"),MATCH($B2069&amp;$D2069,'Smelter Look-up'!$J:$J,0),MATCH($B2069&amp;$C2069,'Smelter Look-up'!$J:$J,0)))</f>
        <v>#N/A</v>
      </c>
      <c r="X2069" s="818">
        <f t="shared" si="291"/>
        <v>0</v>
      </c>
      <c r="AB2069" s="819" t="str">
        <f t="shared" si="292"/>
      </c>
    </row>
    <row r="2070" ht="20"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0"/>
      </c>
      <c r="T2070" s="772" t="str">
        <f>IF(B2070="","",IF(ISERROR(MATCH($J2070,SorP!$B$1:$B$6226,0)),"",INDIRECT("'SorP'!$A$"&amp;MATCH($S2070&amp;$J2070,SorP!C:C,0))))</f>
      </c>
      <c r="U2070" s="792"/>
      <c r="V2070" s="817" t="e">
        <f>IF(C2070="",NA(),IF(OR(C2070="Smelter not listed",C2070="Smelter not yet identified"),MATCH($B2070&amp;$D2070,'Smelter Look-up'!$J:$J,0),MATCH($B2070&amp;$C2070,'Smelter Look-up'!$J:$J,0)))</f>
        <v>#N/A</v>
      </c>
      <c r="X2070" s="818">
        <f t="shared" si="291"/>
        <v>0</v>
      </c>
      <c r="AB2070" s="819" t="str">
        <f t="shared" si="292"/>
      </c>
    </row>
    <row r="2071" ht="20"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0"/>
      </c>
      <c r="T2071" s="772" t="str">
        <f>IF(B2071="","",IF(ISERROR(MATCH($J2071,SorP!$B$1:$B$6226,0)),"",INDIRECT("'SorP'!$A$"&amp;MATCH($S2071&amp;$J2071,SorP!C:C,0))))</f>
      </c>
      <c r="U2071" s="792"/>
      <c r="V2071" s="817" t="e">
        <f>IF(C2071="",NA(),IF(OR(C2071="Smelter not listed",C2071="Smelter not yet identified"),MATCH($B2071&amp;$D2071,'Smelter Look-up'!$J:$J,0),MATCH($B2071&amp;$C2071,'Smelter Look-up'!$J:$J,0)))</f>
        <v>#N/A</v>
      </c>
      <c r="X2071" s="818">
        <f t="shared" si="291"/>
        <v>0</v>
      </c>
      <c r="AB2071" s="819" t="str">
        <f t="shared" si="292"/>
      </c>
    </row>
    <row r="2072" ht="20"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0"/>
      </c>
      <c r="T2072" s="772" t="str">
        <f>IF(B2072="","",IF(ISERROR(MATCH($J2072,SorP!$B$1:$B$6226,0)),"",INDIRECT("'SorP'!$A$"&amp;MATCH($S2072&amp;$J2072,SorP!C:C,0))))</f>
      </c>
      <c r="U2072" s="792"/>
      <c r="V2072" s="817" t="e">
        <f>IF(C2072="",NA(),IF(OR(C2072="Smelter not listed",C2072="Smelter not yet identified"),MATCH($B2072&amp;$D2072,'Smelter Look-up'!$J:$J,0),MATCH($B2072&amp;$C2072,'Smelter Look-up'!$J:$J,0)))</f>
        <v>#N/A</v>
      </c>
      <c r="X2072" s="818">
        <f t="shared" si="291"/>
        <v>0</v>
      </c>
      <c r="AB2072" s="819" t="str">
        <f t="shared" si="292"/>
      </c>
    </row>
    <row r="2073" ht="20"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0"/>
      </c>
      <c r="T2073" s="772" t="str">
        <f>IF(B2073="","",IF(ISERROR(MATCH($J2073,SorP!$B$1:$B$6226,0)),"",INDIRECT("'SorP'!$A$"&amp;MATCH($S2073&amp;$J2073,SorP!C:C,0))))</f>
      </c>
      <c r="U2073" s="792"/>
      <c r="V2073" s="817" t="e">
        <f>IF(C2073="",NA(),IF(OR(C2073="Smelter not listed",C2073="Smelter not yet identified"),MATCH($B2073&amp;$D2073,'Smelter Look-up'!$J:$J,0),MATCH($B2073&amp;$C2073,'Smelter Look-up'!$J:$J,0)))</f>
        <v>#N/A</v>
      </c>
      <c r="X2073" s="818">
        <f t="shared" si="291"/>
        <v>0</v>
      </c>
      <c r="AB2073" s="819" t="str">
        <f t="shared" si="292"/>
      </c>
    </row>
    <row r="2074" ht="20"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0"/>
      </c>
      <c r="T2074" s="772" t="str">
        <f>IF(B2074="","",IF(ISERROR(MATCH($J2074,SorP!$B$1:$B$6226,0)),"",INDIRECT("'SorP'!$A$"&amp;MATCH($S2074&amp;$J2074,SorP!C:C,0))))</f>
      </c>
      <c r="U2074" s="792"/>
      <c r="V2074" s="817" t="e">
        <f>IF(C2074="",NA(),IF(OR(C2074="Smelter not listed",C2074="Smelter not yet identified"),MATCH($B2074&amp;$D2074,'Smelter Look-up'!$J:$J,0),MATCH($B2074&amp;$C2074,'Smelter Look-up'!$J:$J,0)))</f>
        <v>#N/A</v>
      </c>
      <c r="X2074" s="818">
        <f t="shared" si="291"/>
        <v>0</v>
      </c>
      <c r="AB2074" s="819" t="str">
        <f t="shared" si="292"/>
      </c>
    </row>
    <row r="2075" ht="20"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0"/>
      </c>
      <c r="T2075" s="772" t="str">
        <f>IF(B2075="","",IF(ISERROR(MATCH($J2075,SorP!$B$1:$B$6226,0)),"",INDIRECT("'SorP'!$A$"&amp;MATCH($S2075&amp;$J2075,SorP!C:C,0))))</f>
      </c>
      <c r="U2075" s="792"/>
      <c r="V2075" s="817" t="e">
        <f>IF(C2075="",NA(),IF(OR(C2075="Smelter not listed",C2075="Smelter not yet identified"),MATCH($B2075&amp;$D2075,'Smelter Look-up'!$J:$J,0),MATCH($B2075&amp;$C2075,'Smelter Look-up'!$J:$J,0)))</f>
        <v>#N/A</v>
      </c>
      <c r="X2075" s="818">
        <f t="shared" si="291"/>
        <v>0</v>
      </c>
      <c r="AB2075" s="819" t="str">
        <f t="shared" si="292"/>
      </c>
    </row>
    <row r="2076" ht="20"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3">IF(B2076="","",IF(ISERROR(MATCH($E2076,CL,0)),"Unknown",INDIRECT("'C'!$A$"&amp;MATCH($E2076,CL,0)+1)))</f>
      </c>
      <c r="T2076" s="772" t="str">
        <f>IF(B2076="","",IF(ISERROR(MATCH($J2076,SorP!$B$1:$B$6226,0)),"",INDIRECT("'SorP'!$A$"&amp;MATCH($S2076&amp;$J2076,SorP!C:C,0))))</f>
      </c>
      <c r="U2076" s="792"/>
      <c r="V2076" s="817" t="e">
        <f>IF(C2076="",NA(),IF(OR(C2076="Smelter not listed",C2076="Smelter not yet identified"),MATCH($B2076&amp;$D2076,'Smelter Look-up'!$J:$J,0),MATCH($B2076&amp;$C2076,'Smelter Look-up'!$J:$J,0)))</f>
        <v>#N/A</v>
      </c>
      <c r="X2076" s="818">
        <f ref="X2076:X2106" t="shared" si="294">IF(AND(C2076="Smelter not listed",OR(LEN(D2076)=0,LEN(E2076)=0)),1,0)</f>
        <v>0</v>
      </c>
      <c r="AB2076" s="819" t="str">
        <f ref="AB2076:AB2106" t="shared" si="295">B2076&amp;C2076</f>
      </c>
    </row>
    <row r="2077" ht="20"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3"/>
      </c>
      <c r="T2077" s="772" t="str">
        <f>IF(B2077="","",IF(ISERROR(MATCH($J2077,SorP!$B$1:$B$6226,0)),"",INDIRECT("'SorP'!$A$"&amp;MATCH($S2077&amp;$J2077,SorP!C:C,0))))</f>
      </c>
      <c r="U2077" s="792"/>
      <c r="V2077" s="817" t="e">
        <f>IF(C2077="",NA(),IF(OR(C2077="Smelter not listed",C2077="Smelter not yet identified"),MATCH($B2077&amp;$D2077,'Smelter Look-up'!$J:$J,0),MATCH($B2077&amp;$C2077,'Smelter Look-up'!$J:$J,0)))</f>
        <v>#N/A</v>
      </c>
      <c r="X2077" s="818">
        <f t="shared" si="294"/>
        <v>0</v>
      </c>
      <c r="AB2077" s="819" t="str">
        <f t="shared" si="295"/>
      </c>
    </row>
    <row r="2078" ht="20"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3"/>
      </c>
      <c r="T2078" s="772" t="str">
        <f>IF(B2078="","",IF(ISERROR(MATCH($J2078,SorP!$B$1:$B$6226,0)),"",INDIRECT("'SorP'!$A$"&amp;MATCH($S2078&amp;$J2078,SorP!C:C,0))))</f>
      </c>
      <c r="U2078" s="792"/>
      <c r="V2078" s="817" t="e">
        <f>IF(C2078="",NA(),IF(OR(C2078="Smelter not listed",C2078="Smelter not yet identified"),MATCH($B2078&amp;$D2078,'Smelter Look-up'!$J:$J,0),MATCH($B2078&amp;$C2078,'Smelter Look-up'!$J:$J,0)))</f>
        <v>#N/A</v>
      </c>
      <c r="X2078" s="818">
        <f t="shared" si="294"/>
        <v>0</v>
      </c>
      <c r="AB2078" s="819" t="str">
        <f t="shared" si="295"/>
      </c>
    </row>
    <row r="2079" ht="20"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3"/>
      </c>
      <c r="T2079" s="772" t="str">
        <f>IF(B2079="","",IF(ISERROR(MATCH($J2079,SorP!$B$1:$B$6226,0)),"",INDIRECT("'SorP'!$A$"&amp;MATCH($S2079&amp;$J2079,SorP!C:C,0))))</f>
      </c>
      <c r="U2079" s="792"/>
      <c r="V2079" s="817" t="e">
        <f>IF(C2079="",NA(),IF(OR(C2079="Smelter not listed",C2079="Smelter not yet identified"),MATCH($B2079&amp;$D2079,'Smelter Look-up'!$J:$J,0),MATCH($B2079&amp;$C2079,'Smelter Look-up'!$J:$J,0)))</f>
        <v>#N/A</v>
      </c>
      <c r="X2079" s="818">
        <f t="shared" si="294"/>
        <v>0</v>
      </c>
      <c r="AB2079" s="819" t="str">
        <f t="shared" si="295"/>
      </c>
    </row>
    <row r="2080" ht="20"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3"/>
      </c>
      <c r="T2080" s="772" t="str">
        <f>IF(B2080="","",IF(ISERROR(MATCH($J2080,SorP!$B$1:$B$6226,0)),"",INDIRECT("'SorP'!$A$"&amp;MATCH($S2080&amp;$J2080,SorP!C:C,0))))</f>
      </c>
      <c r="U2080" s="792"/>
      <c r="V2080" s="817" t="e">
        <f>IF(C2080="",NA(),IF(OR(C2080="Smelter not listed",C2080="Smelter not yet identified"),MATCH($B2080&amp;$D2080,'Smelter Look-up'!$J:$J,0),MATCH($B2080&amp;$C2080,'Smelter Look-up'!$J:$J,0)))</f>
        <v>#N/A</v>
      </c>
      <c r="X2080" s="818">
        <f t="shared" si="294"/>
        <v>0</v>
      </c>
      <c r="AB2080" s="819" t="str">
        <f t="shared" si="295"/>
      </c>
    </row>
    <row r="2081" ht="20"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3"/>
      </c>
      <c r="T2081" s="772" t="str">
        <f>IF(B2081="","",IF(ISERROR(MATCH($J2081,SorP!$B$1:$B$6226,0)),"",INDIRECT("'SorP'!$A$"&amp;MATCH($S2081&amp;$J2081,SorP!C:C,0))))</f>
      </c>
      <c r="U2081" s="792"/>
      <c r="V2081" s="817" t="e">
        <f>IF(C2081="",NA(),IF(OR(C2081="Smelter not listed",C2081="Smelter not yet identified"),MATCH($B2081&amp;$D2081,'Smelter Look-up'!$J:$J,0),MATCH($B2081&amp;$C2081,'Smelter Look-up'!$J:$J,0)))</f>
        <v>#N/A</v>
      </c>
      <c r="X2081" s="818">
        <f t="shared" si="294"/>
        <v>0</v>
      </c>
      <c r="AB2081" s="819" t="str">
        <f t="shared" si="295"/>
      </c>
    </row>
    <row r="2082" ht="20"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3"/>
      </c>
      <c r="T2082" s="772" t="str">
        <f>IF(B2082="","",IF(ISERROR(MATCH($J2082,SorP!$B$1:$B$6226,0)),"",INDIRECT("'SorP'!$A$"&amp;MATCH($S2082&amp;$J2082,SorP!C:C,0))))</f>
      </c>
      <c r="U2082" s="792"/>
      <c r="V2082" s="817" t="e">
        <f>IF(C2082="",NA(),IF(OR(C2082="Smelter not listed",C2082="Smelter not yet identified"),MATCH($B2082&amp;$D2082,'Smelter Look-up'!$J:$J,0),MATCH($B2082&amp;$C2082,'Smelter Look-up'!$J:$J,0)))</f>
        <v>#N/A</v>
      </c>
      <c r="X2082" s="818">
        <f t="shared" si="294"/>
        <v>0</v>
      </c>
      <c r="AB2082" s="819" t="str">
        <f t="shared" si="295"/>
      </c>
    </row>
    <row r="2083" ht="20"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3"/>
      </c>
      <c r="T2083" s="772" t="str">
        <f>IF(B2083="","",IF(ISERROR(MATCH($J2083,SorP!$B$1:$B$6226,0)),"",INDIRECT("'SorP'!$A$"&amp;MATCH($S2083&amp;$J2083,SorP!C:C,0))))</f>
      </c>
      <c r="U2083" s="792"/>
      <c r="V2083" s="817" t="e">
        <f>IF(C2083="",NA(),IF(OR(C2083="Smelter not listed",C2083="Smelter not yet identified"),MATCH($B2083&amp;$D2083,'Smelter Look-up'!$J:$J,0),MATCH($B2083&amp;$C2083,'Smelter Look-up'!$J:$J,0)))</f>
        <v>#N/A</v>
      </c>
      <c r="X2083" s="818">
        <f t="shared" si="294"/>
        <v>0</v>
      </c>
      <c r="AB2083" s="819" t="str">
        <f t="shared" si="295"/>
      </c>
    </row>
    <row r="2084" ht="20"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3"/>
      </c>
      <c r="T2084" s="772" t="str">
        <f>IF(B2084="","",IF(ISERROR(MATCH($J2084,SorP!$B$1:$B$6226,0)),"",INDIRECT("'SorP'!$A$"&amp;MATCH($S2084&amp;$J2084,SorP!C:C,0))))</f>
      </c>
      <c r="U2084" s="792"/>
      <c r="V2084" s="817" t="e">
        <f>IF(C2084="",NA(),IF(OR(C2084="Smelter not listed",C2084="Smelter not yet identified"),MATCH($B2084&amp;$D2084,'Smelter Look-up'!$J:$J,0),MATCH($B2084&amp;$C2084,'Smelter Look-up'!$J:$J,0)))</f>
        <v>#N/A</v>
      </c>
      <c r="X2084" s="818">
        <f t="shared" si="294"/>
        <v>0</v>
      </c>
      <c r="AB2084" s="819" t="str">
        <f t="shared" si="295"/>
      </c>
    </row>
    <row r="2085" ht="20"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3"/>
      </c>
      <c r="T2085" s="772" t="str">
        <f>IF(B2085="","",IF(ISERROR(MATCH($J2085,SorP!$B$1:$B$6226,0)),"",INDIRECT("'SorP'!$A$"&amp;MATCH($S2085&amp;$J2085,SorP!C:C,0))))</f>
      </c>
      <c r="U2085" s="792"/>
      <c r="V2085" s="817" t="e">
        <f>IF(C2085="",NA(),IF(OR(C2085="Smelter not listed",C2085="Smelter not yet identified"),MATCH($B2085&amp;$D2085,'Smelter Look-up'!$J:$J,0),MATCH($B2085&amp;$C2085,'Smelter Look-up'!$J:$J,0)))</f>
        <v>#N/A</v>
      </c>
      <c r="X2085" s="818">
        <f t="shared" si="294"/>
        <v>0</v>
      </c>
      <c r="AB2085" s="819" t="str">
        <f t="shared" si="295"/>
      </c>
    </row>
    <row r="2086" ht="20"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3"/>
      </c>
      <c r="T2086" s="772" t="str">
        <f>IF(B2086="","",IF(ISERROR(MATCH($J2086,SorP!$B$1:$B$6226,0)),"",INDIRECT("'SorP'!$A$"&amp;MATCH($S2086&amp;$J2086,SorP!C:C,0))))</f>
      </c>
      <c r="U2086" s="792"/>
      <c r="V2086" s="817" t="e">
        <f>IF(C2086="",NA(),IF(OR(C2086="Smelter not listed",C2086="Smelter not yet identified"),MATCH($B2086&amp;$D2086,'Smelter Look-up'!$J:$J,0),MATCH($B2086&amp;$C2086,'Smelter Look-up'!$J:$J,0)))</f>
        <v>#N/A</v>
      </c>
      <c r="X2086" s="818">
        <f t="shared" si="294"/>
        <v>0</v>
      </c>
      <c r="AB2086" s="819" t="str">
        <f t="shared" si="295"/>
      </c>
    </row>
    <row r="2087" ht="20"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3"/>
      </c>
      <c r="T2087" s="772" t="str">
        <f>IF(B2087="","",IF(ISERROR(MATCH($J2087,SorP!$B$1:$B$6226,0)),"",INDIRECT("'SorP'!$A$"&amp;MATCH($S2087&amp;$J2087,SorP!C:C,0))))</f>
      </c>
      <c r="U2087" s="792"/>
      <c r="V2087" s="817" t="e">
        <f>IF(C2087="",NA(),IF(OR(C2087="Smelter not listed",C2087="Smelter not yet identified"),MATCH($B2087&amp;$D2087,'Smelter Look-up'!$J:$J,0),MATCH($B2087&amp;$C2087,'Smelter Look-up'!$J:$J,0)))</f>
        <v>#N/A</v>
      </c>
      <c r="X2087" s="818">
        <f t="shared" si="294"/>
        <v>0</v>
      </c>
      <c r="AB2087" s="819" t="str">
        <f t="shared" si="295"/>
      </c>
    </row>
    <row r="2088" ht="20"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3"/>
      </c>
      <c r="T2088" s="772" t="str">
        <f>IF(B2088="","",IF(ISERROR(MATCH($J2088,SorP!$B$1:$B$6226,0)),"",INDIRECT("'SorP'!$A$"&amp;MATCH($S2088&amp;$J2088,SorP!C:C,0))))</f>
      </c>
      <c r="U2088" s="792"/>
      <c r="V2088" s="817" t="e">
        <f>IF(C2088="",NA(),IF(OR(C2088="Smelter not listed",C2088="Smelter not yet identified"),MATCH($B2088&amp;$D2088,'Smelter Look-up'!$J:$J,0),MATCH($B2088&amp;$C2088,'Smelter Look-up'!$J:$J,0)))</f>
        <v>#N/A</v>
      </c>
      <c r="X2088" s="818">
        <f t="shared" si="294"/>
        <v>0</v>
      </c>
      <c r="AB2088" s="819" t="str">
        <f t="shared" si="295"/>
      </c>
    </row>
    <row r="2089" ht="20"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3"/>
      </c>
      <c r="T2089" s="772" t="str">
        <f>IF(B2089="","",IF(ISERROR(MATCH($J2089,SorP!$B$1:$B$6226,0)),"",INDIRECT("'SorP'!$A$"&amp;MATCH($S2089&amp;$J2089,SorP!C:C,0))))</f>
      </c>
      <c r="U2089" s="792"/>
      <c r="V2089" s="817" t="e">
        <f>IF(C2089="",NA(),IF(OR(C2089="Smelter not listed",C2089="Smelter not yet identified"),MATCH($B2089&amp;$D2089,'Smelter Look-up'!$J:$J,0),MATCH($B2089&amp;$C2089,'Smelter Look-up'!$J:$J,0)))</f>
        <v>#N/A</v>
      </c>
      <c r="X2089" s="818">
        <f t="shared" si="294"/>
        <v>0</v>
      </c>
      <c r="AB2089" s="819" t="str">
        <f t="shared" si="295"/>
      </c>
    </row>
    <row r="2090" ht="20"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3"/>
      </c>
      <c r="T2090" s="772" t="str">
        <f>IF(B2090="","",IF(ISERROR(MATCH($J2090,SorP!$B$1:$B$6226,0)),"",INDIRECT("'SorP'!$A$"&amp;MATCH($S2090&amp;$J2090,SorP!C:C,0))))</f>
      </c>
      <c r="U2090" s="792"/>
      <c r="V2090" s="817" t="e">
        <f>IF(C2090="",NA(),IF(OR(C2090="Smelter not listed",C2090="Smelter not yet identified"),MATCH($B2090&amp;$D2090,'Smelter Look-up'!$J:$J,0),MATCH($B2090&amp;$C2090,'Smelter Look-up'!$J:$J,0)))</f>
        <v>#N/A</v>
      </c>
      <c r="X2090" s="818">
        <f t="shared" si="294"/>
        <v>0</v>
      </c>
      <c r="AB2090" s="819" t="str">
        <f t="shared" si="295"/>
      </c>
    </row>
    <row r="2091" ht="20"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3"/>
      </c>
      <c r="T2091" s="772" t="str">
        <f>IF(B2091="","",IF(ISERROR(MATCH($J2091,SorP!$B$1:$B$6226,0)),"",INDIRECT("'SorP'!$A$"&amp;MATCH($S2091&amp;$J2091,SorP!C:C,0))))</f>
      </c>
      <c r="U2091" s="792"/>
      <c r="V2091" s="817" t="e">
        <f>IF(C2091="",NA(),IF(OR(C2091="Smelter not listed",C2091="Smelter not yet identified"),MATCH($B2091&amp;$D2091,'Smelter Look-up'!$J:$J,0),MATCH($B2091&amp;$C2091,'Smelter Look-up'!$J:$J,0)))</f>
        <v>#N/A</v>
      </c>
      <c r="X2091" s="818">
        <f t="shared" si="294"/>
        <v>0</v>
      </c>
      <c r="AB2091" s="819" t="str">
        <f t="shared" si="295"/>
      </c>
    </row>
    <row r="2092" ht="20"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3"/>
      </c>
      <c r="T2092" s="772" t="str">
        <f>IF(B2092="","",IF(ISERROR(MATCH($J2092,SorP!$B$1:$B$6226,0)),"",INDIRECT("'SorP'!$A$"&amp;MATCH($S2092&amp;$J2092,SorP!C:C,0))))</f>
      </c>
      <c r="U2092" s="792"/>
      <c r="V2092" s="817" t="e">
        <f>IF(C2092="",NA(),IF(OR(C2092="Smelter not listed",C2092="Smelter not yet identified"),MATCH($B2092&amp;$D2092,'Smelter Look-up'!$J:$J,0),MATCH($B2092&amp;$C2092,'Smelter Look-up'!$J:$J,0)))</f>
        <v>#N/A</v>
      </c>
      <c r="X2092" s="818">
        <f t="shared" si="294"/>
        <v>0</v>
      </c>
      <c r="AB2092" s="819" t="str">
        <f t="shared" si="295"/>
      </c>
    </row>
    <row r="2093" ht="20"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3"/>
      </c>
      <c r="T2093" s="772" t="str">
        <f>IF(B2093="","",IF(ISERROR(MATCH($J2093,SorP!$B$1:$B$6226,0)),"",INDIRECT("'SorP'!$A$"&amp;MATCH($S2093&amp;$J2093,SorP!C:C,0))))</f>
      </c>
      <c r="U2093" s="792"/>
      <c r="V2093" s="817" t="e">
        <f>IF(C2093="",NA(),IF(OR(C2093="Smelter not listed",C2093="Smelter not yet identified"),MATCH($B2093&amp;$D2093,'Smelter Look-up'!$J:$J,0),MATCH($B2093&amp;$C2093,'Smelter Look-up'!$J:$J,0)))</f>
        <v>#N/A</v>
      </c>
      <c r="X2093" s="818">
        <f t="shared" si="294"/>
        <v>0</v>
      </c>
      <c r="AB2093" s="819" t="str">
        <f t="shared" si="295"/>
      </c>
    </row>
    <row r="2094" ht="20"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3"/>
      </c>
      <c r="T2094" s="772" t="str">
        <f>IF(B2094="","",IF(ISERROR(MATCH($J2094,SorP!$B$1:$B$6226,0)),"",INDIRECT("'SorP'!$A$"&amp;MATCH($S2094&amp;$J2094,SorP!C:C,0))))</f>
      </c>
      <c r="U2094" s="792"/>
      <c r="V2094" s="817" t="e">
        <f>IF(C2094="",NA(),IF(OR(C2094="Smelter not listed",C2094="Smelter not yet identified"),MATCH($B2094&amp;$D2094,'Smelter Look-up'!$J:$J,0),MATCH($B2094&amp;$C2094,'Smelter Look-up'!$J:$J,0)))</f>
        <v>#N/A</v>
      </c>
      <c r="X2094" s="818">
        <f t="shared" si="294"/>
        <v>0</v>
      </c>
      <c r="AB2094" s="819" t="str">
        <f t="shared" si="295"/>
      </c>
    </row>
    <row r="2095" ht="20"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3"/>
      </c>
      <c r="T2095" s="772" t="str">
        <f>IF(B2095="","",IF(ISERROR(MATCH($J2095,SorP!$B$1:$B$6226,0)),"",INDIRECT("'SorP'!$A$"&amp;MATCH($S2095&amp;$J2095,SorP!C:C,0))))</f>
      </c>
      <c r="U2095" s="792"/>
      <c r="V2095" s="817" t="e">
        <f>IF(C2095="",NA(),IF(OR(C2095="Smelter not listed",C2095="Smelter not yet identified"),MATCH($B2095&amp;$D2095,'Smelter Look-up'!$J:$J,0),MATCH($B2095&amp;$C2095,'Smelter Look-up'!$J:$J,0)))</f>
        <v>#N/A</v>
      </c>
      <c r="X2095" s="818">
        <f t="shared" si="294"/>
        <v>0</v>
      </c>
      <c r="AB2095" s="819" t="str">
        <f t="shared" si="295"/>
      </c>
    </row>
    <row r="2096" ht="20"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3"/>
      </c>
      <c r="T2096" s="772" t="str">
        <f>IF(B2096="","",IF(ISERROR(MATCH($J2096,SorP!$B$1:$B$6226,0)),"",INDIRECT("'SorP'!$A$"&amp;MATCH($S2096&amp;$J2096,SorP!C:C,0))))</f>
      </c>
      <c r="U2096" s="792"/>
      <c r="V2096" s="817" t="e">
        <f>IF(C2096="",NA(),IF(OR(C2096="Smelter not listed",C2096="Smelter not yet identified"),MATCH($B2096&amp;$D2096,'Smelter Look-up'!$J:$J,0),MATCH($B2096&amp;$C2096,'Smelter Look-up'!$J:$J,0)))</f>
        <v>#N/A</v>
      </c>
      <c r="X2096" s="818">
        <f t="shared" si="294"/>
        <v>0</v>
      </c>
      <c r="AB2096" s="819" t="str">
        <f t="shared" si="295"/>
      </c>
    </row>
    <row r="2097" ht="20"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3"/>
      </c>
      <c r="T2097" s="772" t="str">
        <f>IF(B2097="","",IF(ISERROR(MATCH($J2097,SorP!$B$1:$B$6226,0)),"",INDIRECT("'SorP'!$A$"&amp;MATCH($S2097&amp;$J2097,SorP!C:C,0))))</f>
      </c>
      <c r="U2097" s="792"/>
      <c r="V2097" s="817" t="e">
        <f>IF(C2097="",NA(),IF(OR(C2097="Smelter not listed",C2097="Smelter not yet identified"),MATCH($B2097&amp;$D2097,'Smelter Look-up'!$J:$J,0),MATCH($B2097&amp;$C2097,'Smelter Look-up'!$J:$J,0)))</f>
        <v>#N/A</v>
      </c>
      <c r="X2097" s="818">
        <f t="shared" si="294"/>
        <v>0</v>
      </c>
      <c r="AB2097" s="819" t="str">
        <f t="shared" si="295"/>
      </c>
    </row>
    <row r="2098" ht="20"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3"/>
      </c>
      <c r="T2098" s="772" t="str">
        <f>IF(B2098="","",IF(ISERROR(MATCH($J2098,SorP!$B$1:$B$6226,0)),"",INDIRECT("'SorP'!$A$"&amp;MATCH($S2098&amp;$J2098,SorP!C:C,0))))</f>
      </c>
      <c r="U2098" s="792"/>
      <c r="V2098" s="817" t="e">
        <f>IF(C2098="",NA(),IF(OR(C2098="Smelter not listed",C2098="Smelter not yet identified"),MATCH($B2098&amp;$D2098,'Smelter Look-up'!$J:$J,0),MATCH($B2098&amp;$C2098,'Smelter Look-up'!$J:$J,0)))</f>
        <v>#N/A</v>
      </c>
      <c r="X2098" s="818">
        <f t="shared" si="294"/>
        <v>0</v>
      </c>
      <c r="AB2098" s="819" t="str">
        <f t="shared" si="295"/>
      </c>
    </row>
    <row r="2099" ht="20"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3"/>
      </c>
      <c r="T2099" s="772" t="str">
        <f>IF(B2099="","",IF(ISERROR(MATCH($J2099,SorP!$B$1:$B$6226,0)),"",INDIRECT("'SorP'!$A$"&amp;MATCH($S2099&amp;$J2099,SorP!C:C,0))))</f>
      </c>
      <c r="U2099" s="792"/>
      <c r="V2099" s="817" t="e">
        <f>IF(C2099="",NA(),IF(OR(C2099="Smelter not listed",C2099="Smelter not yet identified"),MATCH($B2099&amp;$D2099,'Smelter Look-up'!$J:$J,0),MATCH($B2099&amp;$C2099,'Smelter Look-up'!$J:$J,0)))</f>
        <v>#N/A</v>
      </c>
      <c r="X2099" s="818">
        <f t="shared" si="294"/>
        <v>0</v>
      </c>
      <c r="AB2099" s="819" t="str">
        <f t="shared" si="295"/>
      </c>
    </row>
    <row r="2100" ht="20"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3"/>
      </c>
      <c r="T2100" s="772" t="str">
        <f>IF(B2100="","",IF(ISERROR(MATCH($J2100,SorP!$B$1:$B$6226,0)),"",INDIRECT("'SorP'!$A$"&amp;MATCH($S2100&amp;$J2100,SorP!C:C,0))))</f>
      </c>
      <c r="U2100" s="792"/>
      <c r="V2100" s="817" t="e">
        <f>IF(C2100="",NA(),IF(OR(C2100="Smelter not listed",C2100="Smelter not yet identified"),MATCH($B2100&amp;$D2100,'Smelter Look-up'!$J:$J,0),MATCH($B2100&amp;$C2100,'Smelter Look-up'!$J:$J,0)))</f>
        <v>#N/A</v>
      </c>
      <c r="X2100" s="818">
        <f t="shared" si="294"/>
        <v>0</v>
      </c>
      <c r="AB2100" s="819" t="str">
        <f t="shared" si="295"/>
      </c>
    </row>
    <row r="2101" ht="20"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3"/>
      </c>
      <c r="T2101" s="772" t="str">
        <f>IF(B2101="","",IF(ISERROR(MATCH($J2101,SorP!$B$1:$B$6226,0)),"",INDIRECT("'SorP'!$A$"&amp;MATCH($S2101&amp;$J2101,SorP!C:C,0))))</f>
      </c>
      <c r="U2101" s="792"/>
      <c r="V2101" s="817" t="e">
        <f>IF(C2101="",NA(),IF(OR(C2101="Smelter not listed",C2101="Smelter not yet identified"),MATCH($B2101&amp;$D2101,'Smelter Look-up'!$J:$J,0),MATCH($B2101&amp;$C2101,'Smelter Look-up'!$J:$J,0)))</f>
        <v>#N/A</v>
      </c>
      <c r="X2101" s="818">
        <f t="shared" si="294"/>
        <v>0</v>
      </c>
      <c r="AB2101" s="819" t="str">
        <f t="shared" si="295"/>
      </c>
    </row>
    <row r="2102" ht="20"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3"/>
      </c>
      <c r="T2102" s="772" t="str">
        <f>IF(B2102="","",IF(ISERROR(MATCH($J2102,SorP!$B$1:$B$6226,0)),"",INDIRECT("'SorP'!$A$"&amp;MATCH($S2102&amp;$J2102,SorP!C:C,0))))</f>
      </c>
      <c r="U2102" s="792"/>
      <c r="V2102" s="817" t="e">
        <f>IF(C2102="",NA(),IF(OR(C2102="Smelter not listed",C2102="Smelter not yet identified"),MATCH($B2102&amp;$D2102,'Smelter Look-up'!$J:$J,0),MATCH($B2102&amp;$C2102,'Smelter Look-up'!$J:$J,0)))</f>
        <v>#N/A</v>
      </c>
      <c r="X2102" s="818">
        <f t="shared" si="294"/>
        <v>0</v>
      </c>
      <c r="AB2102" s="819" t="str">
        <f t="shared" si="295"/>
      </c>
    </row>
    <row r="2103" ht="20"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3"/>
      </c>
      <c r="T2103" s="772" t="str">
        <f>IF(B2103="","",IF(ISERROR(MATCH($J2103,SorP!$B$1:$B$6226,0)),"",INDIRECT("'SorP'!$A$"&amp;MATCH($S2103&amp;$J2103,SorP!C:C,0))))</f>
      </c>
      <c r="U2103" s="792"/>
      <c r="V2103" s="817" t="e">
        <f>IF(C2103="",NA(),IF(OR(C2103="Smelter not listed",C2103="Smelter not yet identified"),MATCH($B2103&amp;$D2103,'Smelter Look-up'!$J:$J,0),MATCH($B2103&amp;$C2103,'Smelter Look-up'!$J:$J,0)))</f>
        <v>#N/A</v>
      </c>
      <c r="X2103" s="818">
        <f t="shared" si="294"/>
        <v>0</v>
      </c>
      <c r="AB2103" s="819" t="str">
        <f t="shared" si="295"/>
      </c>
    </row>
    <row r="2104" ht="20"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3"/>
      </c>
      <c r="T2104" s="772" t="str">
        <f>IF(B2104="","",IF(ISERROR(MATCH($J2104,SorP!$B$1:$B$6226,0)),"",INDIRECT("'SorP'!$A$"&amp;MATCH($S2104&amp;$J2104,SorP!C:C,0))))</f>
      </c>
      <c r="U2104" s="792"/>
      <c r="V2104" s="817" t="e">
        <f>IF(C2104="",NA(),IF(OR(C2104="Smelter not listed",C2104="Smelter not yet identified"),MATCH($B2104&amp;$D2104,'Smelter Look-up'!$J:$J,0),MATCH($B2104&amp;$C2104,'Smelter Look-up'!$J:$J,0)))</f>
        <v>#N/A</v>
      </c>
      <c r="X2104" s="818">
        <f t="shared" si="294"/>
        <v>0</v>
      </c>
      <c r="AB2104" s="819" t="str">
        <f t="shared" si="295"/>
      </c>
    </row>
    <row r="2105" ht="20"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3"/>
      </c>
      <c r="T2105" s="772" t="str">
        <f>IF(B2105="","",IF(ISERROR(MATCH($J2105,SorP!$B$1:$B$6226,0)),"",INDIRECT("'SorP'!$A$"&amp;MATCH($S2105&amp;$J2105,SorP!C:C,0))))</f>
      </c>
      <c r="U2105" s="792"/>
      <c r="V2105" s="817" t="e">
        <f>IF(C2105="",NA(),IF(OR(C2105="Smelter not listed",C2105="Smelter not yet identified"),MATCH($B2105&amp;$D2105,'Smelter Look-up'!$J:$J,0),MATCH($B2105&amp;$C2105,'Smelter Look-up'!$J:$J,0)))</f>
        <v>#N/A</v>
      </c>
      <c r="X2105" s="818">
        <f t="shared" si="294"/>
        <v>0</v>
      </c>
      <c r="AB2105" s="819" t="str">
        <f t="shared" si="295"/>
      </c>
    </row>
    <row r="2106" ht="20"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3"/>
      </c>
      <c r="T2106" s="772" t="str">
        <f>IF(B2106="","",IF(ISERROR(MATCH($J2106,SorP!$B$1:$B$6226,0)),"",INDIRECT("'SorP'!$A$"&amp;MATCH($S2106&amp;$J2106,SorP!C:C,0))))</f>
      </c>
      <c r="U2106" s="792"/>
      <c r="V2106" s="817" t="e">
        <f>IF(C2106="",NA(),IF(OR(C2106="Smelter not listed",C2106="Smelter not yet identified"),MATCH($B2106&amp;$D2106,'Smelter Look-up'!$J:$J,0),MATCH($B2106&amp;$C2106,'Smelter Look-up'!$J:$J,0)))</f>
        <v>#N/A</v>
      </c>
      <c r="X2106" s="818">
        <f t="shared" si="294"/>
        <v>0</v>
      </c>
      <c r="AB2106" s="819" t="str">
        <f t="shared" si="295"/>
      </c>
    </row>
    <row r="2107" ht="20"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IF(B2107="","",IF(ISERROR(MATCH($J2107,SorP!$B$1:$B$6226,0)),"",INDIRECT("'SorP'!$A$"&amp;MATCH($S2107&amp;$J2107,SorP!C:C,0))))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299">IF(B2108="","",IF(ISERROR(MATCH($E2108,CL,0)),"Unknown",INDIRECT("'C'!$A$"&amp;MATCH($E2108,CL,0)+1)))</f>
      </c>
      <c r="T2108" s="772" t="str">
        <f>IF(B2108="","",IF(ISERROR(MATCH($J2108,SorP!$B$1:$B$6226,0)),"",INDIRECT("'SorP'!$A$"&amp;MATCH($S2108&amp;$J2108,SorP!C:C,0))))</f>
      </c>
      <c r="U2108" s="792"/>
      <c r="V2108" s="817" t="e">
        <f>IF(C2108="",NA(),IF(OR(C2108="Smelter not listed",C2108="Smelter not yet identified"),MATCH($B2108&amp;$D2108,'Smelter Look-up'!$J:$J,0),MATCH($B2108&amp;$C2108,'Smelter Look-up'!$J:$J,0)))</f>
        <v>#N/A</v>
      </c>
      <c r="X2108" s="818">
        <f ref="X2108:X2139" t="shared" si="300">IF(AND(C2108="Smelter not listed",OR(LEN(D2108)=0,LEN(E2108)=0)),1,0)</f>
        <v>0</v>
      </c>
      <c r="AB2108" s="819" t="str">
        <f ref="AB2108:AB2139" t="shared" si="301">B2108&amp;C2108</f>
      </c>
    </row>
    <row r="2109" ht="20"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299"/>
      </c>
      <c r="T2109" s="772" t="str">
        <f>IF(B2109="","",IF(ISERROR(MATCH($J2109,SorP!$B$1:$B$6226,0)),"",INDIRECT("'SorP'!$A$"&amp;MATCH($S2109&amp;$J2109,SorP!C:C,0))))</f>
      </c>
      <c r="U2109" s="792"/>
      <c r="V2109" s="817" t="e">
        <f>IF(C2109="",NA(),IF(OR(C2109="Smelter not listed",C2109="Smelter not yet identified"),MATCH($B2109&amp;$D2109,'Smelter Look-up'!$J:$J,0),MATCH($B2109&amp;$C2109,'Smelter Look-up'!$J:$J,0)))</f>
        <v>#N/A</v>
      </c>
      <c r="X2109" s="818">
        <f t="shared" si="300"/>
        <v>0</v>
      </c>
      <c r="AB2109" s="819" t="str">
        <f t="shared" si="301"/>
      </c>
    </row>
    <row r="2110" ht="20"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299"/>
      </c>
      <c r="T2110" s="772" t="str">
        <f>IF(B2110="","",IF(ISERROR(MATCH($J2110,SorP!$B$1:$B$6226,0)),"",INDIRECT("'SorP'!$A$"&amp;MATCH($S2110&amp;$J2110,SorP!C:C,0))))</f>
      </c>
      <c r="U2110" s="792"/>
      <c r="V2110" s="817" t="e">
        <f>IF(C2110="",NA(),IF(OR(C2110="Smelter not listed",C2110="Smelter not yet identified"),MATCH($B2110&amp;$D2110,'Smelter Look-up'!$J:$J,0),MATCH($B2110&amp;$C2110,'Smelter Look-up'!$J:$J,0)))</f>
        <v>#N/A</v>
      </c>
      <c r="X2110" s="818">
        <f t="shared" si="300"/>
        <v>0</v>
      </c>
      <c r="AB2110" s="819" t="str">
        <f t="shared" si="301"/>
      </c>
    </row>
    <row r="2111" ht="20"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299"/>
      </c>
      <c r="T2111" s="772" t="str">
        <f>IF(B2111="","",IF(ISERROR(MATCH($J2111,SorP!$B$1:$B$6226,0)),"",INDIRECT("'SorP'!$A$"&amp;MATCH($S2111&amp;$J2111,SorP!C:C,0))))</f>
      </c>
      <c r="U2111" s="792"/>
      <c r="V2111" s="817" t="e">
        <f>IF(C2111="",NA(),IF(OR(C2111="Smelter not listed",C2111="Smelter not yet identified"),MATCH($B2111&amp;$D2111,'Smelter Look-up'!$J:$J,0),MATCH($B2111&amp;$C2111,'Smelter Look-up'!$J:$J,0)))</f>
        <v>#N/A</v>
      </c>
      <c r="X2111" s="818">
        <f t="shared" si="300"/>
        <v>0</v>
      </c>
      <c r="AB2111" s="819" t="str">
        <f t="shared" si="301"/>
      </c>
    </row>
    <row r="2112" ht="20"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299"/>
      </c>
      <c r="T2112" s="772" t="str">
        <f>IF(B2112="","",IF(ISERROR(MATCH($J2112,SorP!$B$1:$B$6226,0)),"",INDIRECT("'SorP'!$A$"&amp;MATCH($S2112&amp;$J2112,SorP!C:C,0))))</f>
      </c>
      <c r="U2112" s="792"/>
      <c r="V2112" s="817" t="e">
        <f>IF(C2112="",NA(),IF(OR(C2112="Smelter not listed",C2112="Smelter not yet identified"),MATCH($B2112&amp;$D2112,'Smelter Look-up'!$J:$J,0),MATCH($B2112&amp;$C2112,'Smelter Look-up'!$J:$J,0)))</f>
        <v>#N/A</v>
      </c>
      <c r="X2112" s="818">
        <f t="shared" si="300"/>
        <v>0</v>
      </c>
      <c r="AB2112" s="819" t="str">
        <f t="shared" si="301"/>
      </c>
    </row>
    <row r="2113" ht="20"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299"/>
      </c>
      <c r="T2113" s="772" t="str">
        <f>IF(B2113="","",IF(ISERROR(MATCH($J2113,SorP!$B$1:$B$6226,0)),"",INDIRECT("'SorP'!$A$"&amp;MATCH($S2113&amp;$J2113,SorP!C:C,0))))</f>
      </c>
      <c r="U2113" s="792"/>
      <c r="V2113" s="817" t="e">
        <f>IF(C2113="",NA(),IF(OR(C2113="Smelter not listed",C2113="Smelter not yet identified"),MATCH($B2113&amp;$D2113,'Smelter Look-up'!$J:$J,0),MATCH($B2113&amp;$C2113,'Smelter Look-up'!$J:$J,0)))</f>
        <v>#N/A</v>
      </c>
      <c r="X2113" s="818">
        <f t="shared" si="300"/>
        <v>0</v>
      </c>
      <c r="AB2113" s="819" t="str">
        <f t="shared" si="301"/>
      </c>
    </row>
    <row r="2114" ht="20"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299"/>
      </c>
      <c r="T2114" s="772" t="str">
        <f>IF(B2114="","",IF(ISERROR(MATCH($J2114,SorP!$B$1:$B$6226,0)),"",INDIRECT("'SorP'!$A$"&amp;MATCH($S2114&amp;$J2114,SorP!C:C,0))))</f>
      </c>
      <c r="U2114" s="792"/>
      <c r="V2114" s="817" t="e">
        <f>IF(C2114="",NA(),IF(OR(C2114="Smelter not listed",C2114="Smelter not yet identified"),MATCH($B2114&amp;$D2114,'Smelter Look-up'!$J:$J,0),MATCH($B2114&amp;$C2114,'Smelter Look-up'!$J:$J,0)))</f>
        <v>#N/A</v>
      </c>
      <c r="X2114" s="818">
        <f t="shared" si="300"/>
        <v>0</v>
      </c>
      <c r="AB2114" s="819" t="str">
        <f t="shared" si="301"/>
      </c>
    </row>
    <row r="2115" ht="20"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299"/>
      </c>
      <c r="T2115" s="772" t="str">
        <f>IF(B2115="","",IF(ISERROR(MATCH($J2115,SorP!$B$1:$B$6226,0)),"",INDIRECT("'SorP'!$A$"&amp;MATCH($S2115&amp;$J2115,SorP!C:C,0))))</f>
      </c>
      <c r="U2115" s="792"/>
      <c r="V2115" s="817" t="e">
        <f>IF(C2115="",NA(),IF(OR(C2115="Smelter not listed",C2115="Smelter not yet identified"),MATCH($B2115&amp;$D2115,'Smelter Look-up'!$J:$J,0),MATCH($B2115&amp;$C2115,'Smelter Look-up'!$J:$J,0)))</f>
        <v>#N/A</v>
      </c>
      <c r="X2115" s="818">
        <f t="shared" si="300"/>
        <v>0</v>
      </c>
      <c r="AB2115" s="819" t="str">
        <f t="shared" si="301"/>
      </c>
    </row>
    <row r="2116" ht="20"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299"/>
      </c>
      <c r="T2116" s="772" t="str">
        <f>IF(B2116="","",IF(ISERROR(MATCH($J2116,SorP!$B$1:$B$6226,0)),"",INDIRECT("'SorP'!$A$"&amp;MATCH($S2116&amp;$J2116,SorP!C:C,0))))</f>
      </c>
      <c r="U2116" s="792"/>
      <c r="V2116" s="817" t="e">
        <f>IF(C2116="",NA(),IF(OR(C2116="Smelter not listed",C2116="Smelter not yet identified"),MATCH($B2116&amp;$D2116,'Smelter Look-up'!$J:$J,0),MATCH($B2116&amp;$C2116,'Smelter Look-up'!$J:$J,0)))</f>
        <v>#N/A</v>
      </c>
      <c r="X2116" s="818">
        <f t="shared" si="300"/>
        <v>0</v>
      </c>
      <c r="AB2116" s="819" t="str">
        <f t="shared" si="301"/>
      </c>
    </row>
    <row r="2117" ht="20"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299"/>
      </c>
      <c r="T2117" s="772" t="str">
        <f>IF(B2117="","",IF(ISERROR(MATCH($J2117,SorP!$B$1:$B$6226,0)),"",INDIRECT("'SorP'!$A$"&amp;MATCH($S2117&amp;$J2117,SorP!C:C,0))))</f>
      </c>
      <c r="U2117" s="792"/>
      <c r="V2117" s="817" t="e">
        <f>IF(C2117="",NA(),IF(OR(C2117="Smelter not listed",C2117="Smelter not yet identified"),MATCH($B2117&amp;$D2117,'Smelter Look-up'!$J:$J,0),MATCH($B2117&amp;$C2117,'Smelter Look-up'!$J:$J,0)))</f>
        <v>#N/A</v>
      </c>
      <c r="X2117" s="818">
        <f t="shared" si="300"/>
        <v>0</v>
      </c>
      <c r="AB2117" s="819" t="str">
        <f t="shared" si="301"/>
      </c>
    </row>
    <row r="2118" ht="20"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299"/>
      </c>
      <c r="T2118" s="772" t="str">
        <f>IF(B2118="","",IF(ISERROR(MATCH($J2118,SorP!$B$1:$B$6226,0)),"",INDIRECT("'SorP'!$A$"&amp;MATCH($S2118&amp;$J2118,SorP!C:C,0))))</f>
      </c>
      <c r="U2118" s="792"/>
      <c r="V2118" s="817" t="e">
        <f>IF(C2118="",NA(),IF(OR(C2118="Smelter not listed",C2118="Smelter not yet identified"),MATCH($B2118&amp;$D2118,'Smelter Look-up'!$J:$J,0),MATCH($B2118&amp;$C2118,'Smelter Look-up'!$J:$J,0)))</f>
        <v>#N/A</v>
      </c>
      <c r="X2118" s="818">
        <f t="shared" si="300"/>
        <v>0</v>
      </c>
      <c r="AB2118" s="819" t="str">
        <f t="shared" si="301"/>
      </c>
    </row>
    <row r="2119" ht="20"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299"/>
      </c>
      <c r="T2119" s="772" t="str">
        <f>IF(B2119="","",IF(ISERROR(MATCH($J2119,SorP!$B$1:$B$6226,0)),"",INDIRECT("'SorP'!$A$"&amp;MATCH($S2119&amp;$J2119,SorP!C:C,0))))</f>
      </c>
      <c r="U2119" s="792"/>
      <c r="V2119" s="817" t="e">
        <f>IF(C2119="",NA(),IF(OR(C2119="Smelter not listed",C2119="Smelter not yet identified"),MATCH($B2119&amp;$D2119,'Smelter Look-up'!$J:$J,0),MATCH($B2119&amp;$C2119,'Smelter Look-up'!$J:$J,0)))</f>
        <v>#N/A</v>
      </c>
      <c r="X2119" s="818">
        <f t="shared" si="300"/>
        <v>0</v>
      </c>
      <c r="AB2119" s="819" t="str">
        <f t="shared" si="301"/>
      </c>
    </row>
    <row r="2120" ht="20"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299"/>
      </c>
      <c r="T2120" s="772" t="str">
        <f>IF(B2120="","",IF(ISERROR(MATCH($J2120,SorP!$B$1:$B$6226,0)),"",INDIRECT("'SorP'!$A$"&amp;MATCH($S2120&amp;$J2120,SorP!C:C,0))))</f>
      </c>
      <c r="U2120" s="792"/>
      <c r="V2120" s="817" t="e">
        <f>IF(C2120="",NA(),IF(OR(C2120="Smelter not listed",C2120="Smelter not yet identified"),MATCH($B2120&amp;$D2120,'Smelter Look-up'!$J:$J,0),MATCH($B2120&amp;$C2120,'Smelter Look-up'!$J:$J,0)))</f>
        <v>#N/A</v>
      </c>
      <c r="X2120" s="818">
        <f t="shared" si="300"/>
        <v>0</v>
      </c>
      <c r="AB2120" s="819" t="str">
        <f t="shared" si="301"/>
      </c>
    </row>
    <row r="2121" ht="20"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299"/>
      </c>
      <c r="T2121" s="772" t="str">
        <f>IF(B2121="","",IF(ISERROR(MATCH($J2121,SorP!$B$1:$B$6226,0)),"",INDIRECT("'SorP'!$A$"&amp;MATCH($S2121&amp;$J2121,SorP!C:C,0))))</f>
      </c>
      <c r="U2121" s="792"/>
      <c r="V2121" s="817" t="e">
        <f>IF(C2121="",NA(),IF(OR(C2121="Smelter not listed",C2121="Smelter not yet identified"),MATCH($B2121&amp;$D2121,'Smelter Look-up'!$J:$J,0),MATCH($B2121&amp;$C2121,'Smelter Look-up'!$J:$J,0)))</f>
        <v>#N/A</v>
      </c>
      <c r="X2121" s="818">
        <f t="shared" si="300"/>
        <v>0</v>
      </c>
      <c r="AB2121" s="819" t="str">
        <f t="shared" si="301"/>
      </c>
    </row>
    <row r="2122" ht="20"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299"/>
      </c>
      <c r="T2122" s="772" t="str">
        <f>IF(B2122="","",IF(ISERROR(MATCH($J2122,SorP!$B$1:$B$6226,0)),"",INDIRECT("'SorP'!$A$"&amp;MATCH($S2122&amp;$J2122,SorP!C:C,0))))</f>
      </c>
      <c r="U2122" s="792"/>
      <c r="V2122" s="817" t="e">
        <f>IF(C2122="",NA(),IF(OR(C2122="Smelter not listed",C2122="Smelter not yet identified"),MATCH($B2122&amp;$D2122,'Smelter Look-up'!$J:$J,0),MATCH($B2122&amp;$C2122,'Smelter Look-up'!$J:$J,0)))</f>
        <v>#N/A</v>
      </c>
      <c r="X2122" s="818">
        <f t="shared" si="300"/>
        <v>0</v>
      </c>
      <c r="AB2122" s="819" t="str">
        <f t="shared" si="301"/>
      </c>
    </row>
    <row r="2123" ht="20"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299"/>
      </c>
      <c r="T2123" s="772" t="str">
        <f>IF(B2123="","",IF(ISERROR(MATCH($J2123,SorP!$B$1:$B$6226,0)),"",INDIRECT("'SorP'!$A$"&amp;MATCH($S2123&amp;$J2123,SorP!C:C,0))))</f>
      </c>
      <c r="U2123" s="792"/>
      <c r="V2123" s="817" t="e">
        <f>IF(C2123="",NA(),IF(OR(C2123="Smelter not listed",C2123="Smelter not yet identified"),MATCH($B2123&amp;$D2123,'Smelter Look-up'!$J:$J,0),MATCH($B2123&amp;$C2123,'Smelter Look-up'!$J:$J,0)))</f>
        <v>#N/A</v>
      </c>
      <c r="X2123" s="818">
        <f t="shared" si="300"/>
        <v>0</v>
      </c>
      <c r="AB2123" s="819" t="str">
        <f t="shared" si="301"/>
      </c>
    </row>
    <row r="2124" ht="20"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299"/>
      </c>
      <c r="T2124" s="772" t="str">
        <f>IF(B2124="","",IF(ISERROR(MATCH($J2124,SorP!$B$1:$B$6226,0)),"",INDIRECT("'SorP'!$A$"&amp;MATCH($S2124&amp;$J2124,SorP!C:C,0))))</f>
      </c>
      <c r="U2124" s="792"/>
      <c r="V2124" s="817" t="e">
        <f>IF(C2124="",NA(),IF(OR(C2124="Smelter not listed",C2124="Smelter not yet identified"),MATCH($B2124&amp;$D2124,'Smelter Look-up'!$J:$J,0),MATCH($B2124&amp;$C2124,'Smelter Look-up'!$J:$J,0)))</f>
        <v>#N/A</v>
      </c>
      <c r="X2124" s="818">
        <f t="shared" si="300"/>
        <v>0</v>
      </c>
      <c r="AB2124" s="819" t="str">
        <f t="shared" si="301"/>
      </c>
    </row>
    <row r="2125" ht="20"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299"/>
      </c>
      <c r="T2125" s="772" t="str">
        <f>IF(B2125="","",IF(ISERROR(MATCH($J2125,SorP!$B$1:$B$6226,0)),"",INDIRECT("'SorP'!$A$"&amp;MATCH($S2125&amp;$J2125,SorP!C:C,0))))</f>
      </c>
      <c r="U2125" s="792"/>
      <c r="V2125" s="817" t="e">
        <f>IF(C2125="",NA(),IF(OR(C2125="Smelter not listed",C2125="Smelter not yet identified"),MATCH($B2125&amp;$D2125,'Smelter Look-up'!$J:$J,0),MATCH($B2125&amp;$C2125,'Smelter Look-up'!$J:$J,0)))</f>
        <v>#N/A</v>
      </c>
      <c r="X2125" s="818">
        <f t="shared" si="300"/>
        <v>0</v>
      </c>
      <c r="AB2125" s="819" t="str">
        <f t="shared" si="301"/>
      </c>
    </row>
    <row r="2126" ht="20"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299"/>
      </c>
      <c r="T2126" s="772" t="str">
        <f>IF(B2126="","",IF(ISERROR(MATCH($J2126,SorP!$B$1:$B$6226,0)),"",INDIRECT("'SorP'!$A$"&amp;MATCH($S2126&amp;$J2126,SorP!C:C,0))))</f>
      </c>
      <c r="U2126" s="792"/>
      <c r="V2126" s="817" t="e">
        <f>IF(C2126="",NA(),IF(OR(C2126="Smelter not listed",C2126="Smelter not yet identified"),MATCH($B2126&amp;$D2126,'Smelter Look-up'!$J:$J,0),MATCH($B2126&amp;$C2126,'Smelter Look-up'!$J:$J,0)))</f>
        <v>#N/A</v>
      </c>
      <c r="X2126" s="818">
        <f t="shared" si="300"/>
        <v>0</v>
      </c>
      <c r="AB2126" s="819" t="str">
        <f t="shared" si="301"/>
      </c>
    </row>
    <row r="2127" ht="20"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299"/>
      </c>
      <c r="T2127" s="772" t="str">
        <f>IF(B2127="","",IF(ISERROR(MATCH($J2127,SorP!$B$1:$B$6226,0)),"",INDIRECT("'SorP'!$A$"&amp;MATCH($S2127&amp;$J2127,SorP!C:C,0))))</f>
      </c>
      <c r="U2127" s="792"/>
      <c r="V2127" s="817" t="e">
        <f>IF(C2127="",NA(),IF(OR(C2127="Smelter not listed",C2127="Smelter not yet identified"),MATCH($B2127&amp;$D2127,'Smelter Look-up'!$J:$J,0),MATCH($B2127&amp;$C2127,'Smelter Look-up'!$J:$J,0)))</f>
        <v>#N/A</v>
      </c>
      <c r="X2127" s="818">
        <f t="shared" si="300"/>
        <v>0</v>
      </c>
      <c r="AB2127" s="819" t="str">
        <f t="shared" si="301"/>
      </c>
    </row>
    <row r="2128" ht="20"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299"/>
      </c>
      <c r="T2128" s="772" t="str">
        <f>IF(B2128="","",IF(ISERROR(MATCH($J2128,SorP!$B$1:$B$6226,0)),"",INDIRECT("'SorP'!$A$"&amp;MATCH($S2128&amp;$J2128,SorP!C:C,0))))</f>
      </c>
      <c r="U2128" s="792"/>
      <c r="V2128" s="817" t="e">
        <f>IF(C2128="",NA(),IF(OR(C2128="Smelter not listed",C2128="Smelter not yet identified"),MATCH($B2128&amp;$D2128,'Smelter Look-up'!$J:$J,0),MATCH($B2128&amp;$C2128,'Smelter Look-up'!$J:$J,0)))</f>
        <v>#N/A</v>
      </c>
      <c r="X2128" s="818">
        <f t="shared" si="300"/>
        <v>0</v>
      </c>
      <c r="AB2128" s="819" t="str">
        <f t="shared" si="301"/>
      </c>
    </row>
    <row r="2129" ht="20"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299"/>
      </c>
      <c r="T2129" s="772" t="str">
        <f>IF(B2129="","",IF(ISERROR(MATCH($J2129,SorP!$B$1:$B$6226,0)),"",INDIRECT("'SorP'!$A$"&amp;MATCH($S2129&amp;$J2129,SorP!C:C,0))))</f>
      </c>
      <c r="U2129" s="792"/>
      <c r="V2129" s="817" t="e">
        <f>IF(C2129="",NA(),IF(OR(C2129="Smelter not listed",C2129="Smelter not yet identified"),MATCH($B2129&amp;$D2129,'Smelter Look-up'!$J:$J,0),MATCH($B2129&amp;$C2129,'Smelter Look-up'!$J:$J,0)))</f>
        <v>#N/A</v>
      </c>
      <c r="X2129" s="818">
        <f t="shared" si="300"/>
        <v>0</v>
      </c>
      <c r="AB2129" s="819" t="str">
        <f t="shared" si="301"/>
      </c>
    </row>
    <row r="2130" ht="20"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299"/>
      </c>
      <c r="T2130" s="772" t="str">
        <f>IF(B2130="","",IF(ISERROR(MATCH($J2130,SorP!$B$1:$B$6226,0)),"",INDIRECT("'SorP'!$A$"&amp;MATCH($S2130&amp;$J2130,SorP!C:C,0))))</f>
      </c>
      <c r="U2130" s="792"/>
      <c r="V2130" s="817" t="e">
        <f>IF(C2130="",NA(),IF(OR(C2130="Smelter not listed",C2130="Smelter not yet identified"),MATCH($B2130&amp;$D2130,'Smelter Look-up'!$J:$J,0),MATCH($B2130&amp;$C2130,'Smelter Look-up'!$J:$J,0)))</f>
        <v>#N/A</v>
      </c>
      <c r="X2130" s="818">
        <f t="shared" si="300"/>
        <v>0</v>
      </c>
      <c r="AB2130" s="819" t="str">
        <f t="shared" si="301"/>
      </c>
    </row>
    <row r="2131" ht="20"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299"/>
      </c>
      <c r="T2131" s="772" t="str">
        <f>IF(B2131="","",IF(ISERROR(MATCH($J2131,SorP!$B$1:$B$6226,0)),"",INDIRECT("'SorP'!$A$"&amp;MATCH($S2131&amp;$J2131,SorP!C:C,0))))</f>
      </c>
      <c r="U2131" s="792"/>
      <c r="V2131" s="817" t="e">
        <f>IF(C2131="",NA(),IF(OR(C2131="Smelter not listed",C2131="Smelter not yet identified"),MATCH($B2131&amp;$D2131,'Smelter Look-up'!$J:$J,0),MATCH($B2131&amp;$C2131,'Smelter Look-up'!$J:$J,0)))</f>
        <v>#N/A</v>
      </c>
      <c r="X2131" s="818">
        <f t="shared" si="300"/>
        <v>0</v>
      </c>
      <c r="AB2131" s="819" t="str">
        <f t="shared" si="301"/>
      </c>
    </row>
    <row r="2132" ht="20"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299"/>
      </c>
      <c r="T2132" s="772" t="str">
        <f>IF(B2132="","",IF(ISERROR(MATCH($J2132,SorP!$B$1:$B$6226,0)),"",INDIRECT("'SorP'!$A$"&amp;MATCH($S2132&amp;$J2132,SorP!C:C,0))))</f>
      </c>
      <c r="U2132" s="792"/>
      <c r="V2132" s="817" t="e">
        <f>IF(C2132="",NA(),IF(OR(C2132="Smelter not listed",C2132="Smelter not yet identified"),MATCH($B2132&amp;$D2132,'Smelter Look-up'!$J:$J,0),MATCH($B2132&amp;$C2132,'Smelter Look-up'!$J:$J,0)))</f>
        <v>#N/A</v>
      </c>
      <c r="X2132" s="818">
        <f t="shared" si="300"/>
        <v>0</v>
      </c>
      <c r="AB2132" s="819" t="str">
        <f t="shared" si="301"/>
      </c>
    </row>
    <row r="2133" ht="20"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299"/>
      </c>
      <c r="T2133" s="772" t="str">
        <f>IF(B2133="","",IF(ISERROR(MATCH($J2133,SorP!$B$1:$B$6226,0)),"",INDIRECT("'SorP'!$A$"&amp;MATCH($S2133&amp;$J2133,SorP!C:C,0))))</f>
      </c>
      <c r="U2133" s="792"/>
      <c r="V2133" s="817" t="e">
        <f>IF(C2133="",NA(),IF(OR(C2133="Smelter not listed",C2133="Smelter not yet identified"),MATCH($B2133&amp;$D2133,'Smelter Look-up'!$J:$J,0),MATCH($B2133&amp;$C2133,'Smelter Look-up'!$J:$J,0)))</f>
        <v>#N/A</v>
      </c>
      <c r="X2133" s="818">
        <f t="shared" si="300"/>
        <v>0</v>
      </c>
      <c r="AB2133" s="819" t="str">
        <f t="shared" si="301"/>
      </c>
    </row>
    <row r="2134" ht="20"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299"/>
      </c>
      <c r="T2134" s="772" t="str">
        <f>IF(B2134="","",IF(ISERROR(MATCH($J2134,SorP!$B$1:$B$6226,0)),"",INDIRECT("'SorP'!$A$"&amp;MATCH($S2134&amp;$J2134,SorP!C:C,0))))</f>
      </c>
      <c r="U2134" s="792"/>
      <c r="V2134" s="817" t="e">
        <f>IF(C2134="",NA(),IF(OR(C2134="Smelter not listed",C2134="Smelter not yet identified"),MATCH($B2134&amp;$D2134,'Smelter Look-up'!$J:$J,0),MATCH($B2134&amp;$C2134,'Smelter Look-up'!$J:$J,0)))</f>
        <v>#N/A</v>
      </c>
      <c r="X2134" s="818">
        <f t="shared" si="300"/>
        <v>0</v>
      </c>
      <c r="AB2134" s="819" t="str">
        <f t="shared" si="301"/>
      </c>
    </row>
    <row r="2135" ht="20"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299"/>
      </c>
      <c r="T2135" s="772" t="str">
        <f>IF(B2135="","",IF(ISERROR(MATCH($J2135,SorP!$B$1:$B$6226,0)),"",INDIRECT("'SorP'!$A$"&amp;MATCH($S2135&amp;$J2135,SorP!C:C,0))))</f>
      </c>
      <c r="U2135" s="792"/>
      <c r="V2135" s="817" t="e">
        <f>IF(C2135="",NA(),IF(OR(C2135="Smelter not listed",C2135="Smelter not yet identified"),MATCH($B2135&amp;$D2135,'Smelter Look-up'!$J:$J,0),MATCH($B2135&amp;$C2135,'Smelter Look-up'!$J:$J,0)))</f>
        <v>#N/A</v>
      </c>
      <c r="X2135" s="818">
        <f t="shared" si="300"/>
        <v>0</v>
      </c>
      <c r="AB2135" s="819" t="str">
        <f t="shared" si="301"/>
      </c>
    </row>
    <row r="2136" ht="20"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299"/>
      </c>
      <c r="T2136" s="772" t="str">
        <f>IF(B2136="","",IF(ISERROR(MATCH($J2136,SorP!$B$1:$B$6226,0)),"",INDIRECT("'SorP'!$A$"&amp;MATCH($S2136&amp;$J2136,SorP!C:C,0))))</f>
      </c>
      <c r="U2136" s="792"/>
      <c r="V2136" s="817" t="e">
        <f>IF(C2136="",NA(),IF(OR(C2136="Smelter not listed",C2136="Smelter not yet identified"),MATCH($B2136&amp;$D2136,'Smelter Look-up'!$J:$J,0),MATCH($B2136&amp;$C2136,'Smelter Look-up'!$J:$J,0)))</f>
        <v>#N/A</v>
      </c>
      <c r="X2136" s="818">
        <f t="shared" si="300"/>
        <v>0</v>
      </c>
      <c r="AB2136" s="819" t="str">
        <f t="shared" si="301"/>
      </c>
    </row>
    <row r="2137" ht="20"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299"/>
      </c>
      <c r="T2137" s="772" t="str">
        <f>IF(B2137="","",IF(ISERROR(MATCH($J2137,SorP!$B$1:$B$6226,0)),"",INDIRECT("'SorP'!$A$"&amp;MATCH($S2137&amp;$J2137,SorP!C:C,0))))</f>
      </c>
      <c r="U2137" s="792"/>
      <c r="V2137" s="817" t="e">
        <f>IF(C2137="",NA(),IF(OR(C2137="Smelter not listed",C2137="Smelter not yet identified"),MATCH($B2137&amp;$D2137,'Smelter Look-up'!$J:$J,0),MATCH($B2137&amp;$C2137,'Smelter Look-up'!$J:$J,0)))</f>
        <v>#N/A</v>
      </c>
      <c r="X2137" s="818">
        <f t="shared" si="300"/>
        <v>0</v>
      </c>
      <c r="AB2137" s="819" t="str">
        <f t="shared" si="301"/>
      </c>
    </row>
    <row r="2138" ht="20"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299"/>
      </c>
      <c r="T2138" s="772" t="str">
        <f>IF(B2138="","",IF(ISERROR(MATCH($J2138,SorP!$B$1:$B$6226,0)),"",INDIRECT("'SorP'!$A$"&amp;MATCH($S2138&amp;$J2138,SorP!C:C,0))))</f>
      </c>
      <c r="U2138" s="792"/>
      <c r="V2138" s="817" t="e">
        <f>IF(C2138="",NA(),IF(OR(C2138="Smelter not listed",C2138="Smelter not yet identified"),MATCH($B2138&amp;$D2138,'Smelter Look-up'!$J:$J,0),MATCH($B2138&amp;$C2138,'Smelter Look-up'!$J:$J,0)))</f>
        <v>#N/A</v>
      </c>
      <c r="X2138" s="818">
        <f t="shared" si="300"/>
        <v>0</v>
      </c>
      <c r="AB2138" s="819" t="str">
        <f t="shared" si="301"/>
      </c>
    </row>
    <row r="2139" ht="20"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299"/>
      </c>
      <c r="T2139" s="772" t="str">
        <f>IF(B2139="","",IF(ISERROR(MATCH($J2139,SorP!$B$1:$B$6226,0)),"",INDIRECT("'SorP'!$A$"&amp;MATCH($S2139&amp;$J2139,SorP!C:C,0))))</f>
      </c>
      <c r="U2139" s="792"/>
      <c r="V2139" s="817" t="e">
        <f>IF(C2139="",NA(),IF(OR(C2139="Smelter not listed",C2139="Smelter not yet identified"),MATCH($B2139&amp;$D2139,'Smelter Look-up'!$J:$J,0),MATCH($B2139&amp;$C2139,'Smelter Look-up'!$J:$J,0)))</f>
        <v>#N/A</v>
      </c>
      <c r="X2139" s="818">
        <f t="shared" si="300"/>
        <v>0</v>
      </c>
      <c r="AB2139" s="819" t="str">
        <f t="shared" si="301"/>
      </c>
    </row>
    <row r="2140" ht="20"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2">IF(B2140="","",IF(ISERROR(MATCH($E2140,CL,0)),"Unknown",INDIRECT("'C'!$A$"&amp;MATCH($E2140,CL,0)+1)))</f>
      </c>
      <c r="T2140" s="772" t="str">
        <f>IF(B2140="","",IF(ISERROR(MATCH($J2140,SorP!$B$1:$B$6226,0)),"",INDIRECT("'SorP'!$A$"&amp;MATCH($S2140&amp;$J2140,SorP!C:C,0))))</f>
      </c>
      <c r="U2140" s="792"/>
      <c r="V2140" s="817" t="e">
        <f>IF(C2140="",NA(),IF(OR(C2140="Smelter not listed",C2140="Smelter not yet identified"),MATCH($B2140&amp;$D2140,'Smelter Look-up'!$J:$J,0),MATCH($B2140&amp;$C2140,'Smelter Look-up'!$J:$J,0)))</f>
        <v>#N/A</v>
      </c>
      <c r="X2140" s="818">
        <f ref="X2140:X2170" t="shared" si="303">IF(AND(C2140="Smelter not listed",OR(LEN(D2140)=0,LEN(E2140)=0)),1,0)</f>
        <v>0</v>
      </c>
      <c r="AB2140" s="819" t="str">
        <f ref="AB2140:AB2170" t="shared" si="304">B2140&amp;C2140</f>
      </c>
    </row>
    <row r="2141" ht="20"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2"/>
      </c>
      <c r="T2141" s="772" t="str">
        <f>IF(B2141="","",IF(ISERROR(MATCH($J2141,SorP!$B$1:$B$6226,0)),"",INDIRECT("'SorP'!$A$"&amp;MATCH($S2141&amp;$J2141,SorP!C:C,0))))</f>
      </c>
      <c r="U2141" s="792"/>
      <c r="V2141" s="817" t="e">
        <f>IF(C2141="",NA(),IF(OR(C2141="Smelter not listed",C2141="Smelter not yet identified"),MATCH($B2141&amp;$D2141,'Smelter Look-up'!$J:$J,0),MATCH($B2141&amp;$C2141,'Smelter Look-up'!$J:$J,0)))</f>
        <v>#N/A</v>
      </c>
      <c r="X2141" s="818">
        <f t="shared" si="303"/>
        <v>0</v>
      </c>
      <c r="AB2141" s="819" t="str">
        <f t="shared" si="304"/>
      </c>
    </row>
    <row r="2142" ht="20"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2"/>
      </c>
      <c r="T2142" s="772" t="str">
        <f>IF(B2142="","",IF(ISERROR(MATCH($J2142,SorP!$B$1:$B$6226,0)),"",INDIRECT("'SorP'!$A$"&amp;MATCH($S2142&amp;$J2142,SorP!C:C,0))))</f>
      </c>
      <c r="U2142" s="792"/>
      <c r="V2142" s="817" t="e">
        <f>IF(C2142="",NA(),IF(OR(C2142="Smelter not listed",C2142="Smelter not yet identified"),MATCH($B2142&amp;$D2142,'Smelter Look-up'!$J:$J,0),MATCH($B2142&amp;$C2142,'Smelter Look-up'!$J:$J,0)))</f>
        <v>#N/A</v>
      </c>
      <c r="X2142" s="818">
        <f t="shared" si="303"/>
        <v>0</v>
      </c>
      <c r="AB2142" s="819" t="str">
        <f t="shared" si="304"/>
      </c>
    </row>
    <row r="2143" ht="20"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2"/>
      </c>
      <c r="T2143" s="772" t="str">
        <f>IF(B2143="","",IF(ISERROR(MATCH($J2143,SorP!$B$1:$B$6226,0)),"",INDIRECT("'SorP'!$A$"&amp;MATCH($S2143&amp;$J2143,SorP!C:C,0))))</f>
      </c>
      <c r="U2143" s="792"/>
      <c r="V2143" s="817" t="e">
        <f>IF(C2143="",NA(),IF(OR(C2143="Smelter not listed",C2143="Smelter not yet identified"),MATCH($B2143&amp;$D2143,'Smelter Look-up'!$J:$J,0),MATCH($B2143&amp;$C2143,'Smelter Look-up'!$J:$J,0)))</f>
        <v>#N/A</v>
      </c>
      <c r="X2143" s="818">
        <f t="shared" si="303"/>
        <v>0</v>
      </c>
      <c r="AB2143" s="819" t="str">
        <f t="shared" si="304"/>
      </c>
    </row>
    <row r="2144" ht="20"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2"/>
      </c>
      <c r="T2144" s="772" t="str">
        <f>IF(B2144="","",IF(ISERROR(MATCH($J2144,SorP!$B$1:$B$6226,0)),"",INDIRECT("'SorP'!$A$"&amp;MATCH($S2144&amp;$J2144,SorP!C:C,0))))</f>
      </c>
      <c r="U2144" s="792"/>
      <c r="V2144" s="817" t="e">
        <f>IF(C2144="",NA(),IF(OR(C2144="Smelter not listed",C2144="Smelter not yet identified"),MATCH($B2144&amp;$D2144,'Smelter Look-up'!$J:$J,0),MATCH($B2144&amp;$C2144,'Smelter Look-up'!$J:$J,0)))</f>
        <v>#N/A</v>
      </c>
      <c r="X2144" s="818">
        <f t="shared" si="303"/>
        <v>0</v>
      </c>
      <c r="AB2144" s="819" t="str">
        <f t="shared" si="304"/>
      </c>
    </row>
    <row r="2145" ht="20"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2"/>
      </c>
      <c r="T2145" s="772" t="str">
        <f>IF(B2145="","",IF(ISERROR(MATCH($J2145,SorP!$B$1:$B$6226,0)),"",INDIRECT("'SorP'!$A$"&amp;MATCH($S2145&amp;$J2145,SorP!C:C,0))))</f>
      </c>
      <c r="U2145" s="792"/>
      <c r="V2145" s="817" t="e">
        <f>IF(C2145="",NA(),IF(OR(C2145="Smelter not listed",C2145="Smelter not yet identified"),MATCH($B2145&amp;$D2145,'Smelter Look-up'!$J:$J,0),MATCH($B2145&amp;$C2145,'Smelter Look-up'!$J:$J,0)))</f>
        <v>#N/A</v>
      </c>
      <c r="X2145" s="818">
        <f t="shared" si="303"/>
        <v>0</v>
      </c>
      <c r="AB2145" s="819" t="str">
        <f t="shared" si="304"/>
      </c>
    </row>
    <row r="2146" ht="20"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2"/>
      </c>
      <c r="T2146" s="772" t="str">
        <f>IF(B2146="","",IF(ISERROR(MATCH($J2146,SorP!$B$1:$B$6226,0)),"",INDIRECT("'SorP'!$A$"&amp;MATCH($S2146&amp;$J2146,SorP!C:C,0))))</f>
      </c>
      <c r="U2146" s="792"/>
      <c r="V2146" s="817" t="e">
        <f>IF(C2146="",NA(),IF(OR(C2146="Smelter not listed",C2146="Smelter not yet identified"),MATCH($B2146&amp;$D2146,'Smelter Look-up'!$J:$J,0),MATCH($B2146&amp;$C2146,'Smelter Look-up'!$J:$J,0)))</f>
        <v>#N/A</v>
      </c>
      <c r="X2146" s="818">
        <f t="shared" si="303"/>
        <v>0</v>
      </c>
      <c r="AB2146" s="819" t="str">
        <f t="shared" si="304"/>
      </c>
    </row>
    <row r="2147" ht="20"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2"/>
      </c>
      <c r="T2147" s="772" t="str">
        <f>IF(B2147="","",IF(ISERROR(MATCH($J2147,SorP!$B$1:$B$6226,0)),"",INDIRECT("'SorP'!$A$"&amp;MATCH($S2147&amp;$J2147,SorP!C:C,0))))</f>
      </c>
      <c r="U2147" s="792"/>
      <c r="V2147" s="817" t="e">
        <f>IF(C2147="",NA(),IF(OR(C2147="Smelter not listed",C2147="Smelter not yet identified"),MATCH($B2147&amp;$D2147,'Smelter Look-up'!$J:$J,0),MATCH($B2147&amp;$C2147,'Smelter Look-up'!$J:$J,0)))</f>
        <v>#N/A</v>
      </c>
      <c r="X2147" s="818">
        <f t="shared" si="303"/>
        <v>0</v>
      </c>
      <c r="AB2147" s="819" t="str">
        <f t="shared" si="304"/>
      </c>
    </row>
    <row r="2148" ht="20"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2"/>
      </c>
      <c r="T2148" s="772" t="str">
        <f>IF(B2148="","",IF(ISERROR(MATCH($J2148,SorP!$B$1:$B$6226,0)),"",INDIRECT("'SorP'!$A$"&amp;MATCH($S2148&amp;$J2148,SorP!C:C,0))))</f>
      </c>
      <c r="U2148" s="792"/>
      <c r="V2148" s="817" t="e">
        <f>IF(C2148="",NA(),IF(OR(C2148="Smelter not listed",C2148="Smelter not yet identified"),MATCH($B2148&amp;$D2148,'Smelter Look-up'!$J:$J,0),MATCH($B2148&amp;$C2148,'Smelter Look-up'!$J:$J,0)))</f>
        <v>#N/A</v>
      </c>
      <c r="X2148" s="818">
        <f t="shared" si="303"/>
        <v>0</v>
      </c>
      <c r="AB2148" s="819" t="str">
        <f t="shared" si="304"/>
      </c>
    </row>
    <row r="2149" ht="20"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2"/>
      </c>
      <c r="T2149" s="772" t="str">
        <f>IF(B2149="","",IF(ISERROR(MATCH($J2149,SorP!$B$1:$B$6226,0)),"",INDIRECT("'SorP'!$A$"&amp;MATCH($S2149&amp;$J2149,SorP!C:C,0))))</f>
      </c>
      <c r="U2149" s="792"/>
      <c r="V2149" s="817" t="e">
        <f>IF(C2149="",NA(),IF(OR(C2149="Smelter not listed",C2149="Smelter not yet identified"),MATCH($B2149&amp;$D2149,'Smelter Look-up'!$J:$J,0),MATCH($B2149&amp;$C2149,'Smelter Look-up'!$J:$J,0)))</f>
        <v>#N/A</v>
      </c>
      <c r="X2149" s="818">
        <f t="shared" si="303"/>
        <v>0</v>
      </c>
      <c r="AB2149" s="819" t="str">
        <f t="shared" si="304"/>
      </c>
    </row>
    <row r="2150" ht="20"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2"/>
      </c>
      <c r="T2150" s="772" t="str">
        <f>IF(B2150="","",IF(ISERROR(MATCH($J2150,SorP!$B$1:$B$6226,0)),"",INDIRECT("'SorP'!$A$"&amp;MATCH($S2150&amp;$J2150,SorP!C:C,0))))</f>
      </c>
      <c r="U2150" s="792"/>
      <c r="V2150" s="817" t="e">
        <f>IF(C2150="",NA(),IF(OR(C2150="Smelter not listed",C2150="Smelter not yet identified"),MATCH($B2150&amp;$D2150,'Smelter Look-up'!$J:$J,0),MATCH($B2150&amp;$C2150,'Smelter Look-up'!$J:$J,0)))</f>
        <v>#N/A</v>
      </c>
      <c r="X2150" s="818">
        <f t="shared" si="303"/>
        <v>0</v>
      </c>
      <c r="AB2150" s="819" t="str">
        <f t="shared" si="304"/>
      </c>
    </row>
    <row r="2151" ht="20"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2"/>
      </c>
      <c r="T2151" s="772" t="str">
        <f>IF(B2151="","",IF(ISERROR(MATCH($J2151,SorP!$B$1:$B$6226,0)),"",INDIRECT("'SorP'!$A$"&amp;MATCH($S2151&amp;$J2151,SorP!C:C,0))))</f>
      </c>
      <c r="U2151" s="792"/>
      <c r="V2151" s="817" t="e">
        <f>IF(C2151="",NA(),IF(OR(C2151="Smelter not listed",C2151="Smelter not yet identified"),MATCH($B2151&amp;$D2151,'Smelter Look-up'!$J:$J,0),MATCH($B2151&amp;$C2151,'Smelter Look-up'!$J:$J,0)))</f>
        <v>#N/A</v>
      </c>
      <c r="X2151" s="818">
        <f t="shared" si="303"/>
        <v>0</v>
      </c>
      <c r="AB2151" s="819" t="str">
        <f t="shared" si="304"/>
      </c>
    </row>
    <row r="2152" ht="20"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2"/>
      </c>
      <c r="T2152" s="772" t="str">
        <f>IF(B2152="","",IF(ISERROR(MATCH($J2152,SorP!$B$1:$B$6226,0)),"",INDIRECT("'SorP'!$A$"&amp;MATCH($S2152&amp;$J2152,SorP!C:C,0))))</f>
      </c>
      <c r="U2152" s="792"/>
      <c r="V2152" s="817" t="e">
        <f>IF(C2152="",NA(),IF(OR(C2152="Smelter not listed",C2152="Smelter not yet identified"),MATCH($B2152&amp;$D2152,'Smelter Look-up'!$J:$J,0),MATCH($B2152&amp;$C2152,'Smelter Look-up'!$J:$J,0)))</f>
        <v>#N/A</v>
      </c>
      <c r="X2152" s="818">
        <f t="shared" si="303"/>
        <v>0</v>
      </c>
      <c r="AB2152" s="819" t="str">
        <f t="shared" si="304"/>
      </c>
    </row>
    <row r="2153" ht="20"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2"/>
      </c>
      <c r="T2153" s="772" t="str">
        <f>IF(B2153="","",IF(ISERROR(MATCH($J2153,SorP!$B$1:$B$6226,0)),"",INDIRECT("'SorP'!$A$"&amp;MATCH($S2153&amp;$J2153,SorP!C:C,0))))</f>
      </c>
      <c r="U2153" s="792"/>
      <c r="V2153" s="817" t="e">
        <f>IF(C2153="",NA(),IF(OR(C2153="Smelter not listed",C2153="Smelter not yet identified"),MATCH($B2153&amp;$D2153,'Smelter Look-up'!$J:$J,0),MATCH($B2153&amp;$C2153,'Smelter Look-up'!$J:$J,0)))</f>
        <v>#N/A</v>
      </c>
      <c r="X2153" s="818">
        <f t="shared" si="303"/>
        <v>0</v>
      </c>
      <c r="AB2153" s="819" t="str">
        <f t="shared" si="304"/>
      </c>
    </row>
    <row r="2154" ht="20"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2"/>
      </c>
      <c r="T2154" s="772" t="str">
        <f>IF(B2154="","",IF(ISERROR(MATCH($J2154,SorP!$B$1:$B$6226,0)),"",INDIRECT("'SorP'!$A$"&amp;MATCH($S2154&amp;$J2154,SorP!C:C,0))))</f>
      </c>
      <c r="U2154" s="792"/>
      <c r="V2154" s="817" t="e">
        <f>IF(C2154="",NA(),IF(OR(C2154="Smelter not listed",C2154="Smelter not yet identified"),MATCH($B2154&amp;$D2154,'Smelter Look-up'!$J:$J,0),MATCH($B2154&amp;$C2154,'Smelter Look-up'!$J:$J,0)))</f>
        <v>#N/A</v>
      </c>
      <c r="X2154" s="818">
        <f t="shared" si="303"/>
        <v>0</v>
      </c>
      <c r="AB2154" s="819" t="str">
        <f t="shared" si="304"/>
      </c>
    </row>
    <row r="2155" ht="20"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2"/>
      </c>
      <c r="T2155" s="772" t="str">
        <f>IF(B2155="","",IF(ISERROR(MATCH($J2155,SorP!$B$1:$B$6226,0)),"",INDIRECT("'SorP'!$A$"&amp;MATCH($S2155&amp;$J2155,SorP!C:C,0))))</f>
      </c>
      <c r="U2155" s="792"/>
      <c r="V2155" s="817" t="e">
        <f>IF(C2155="",NA(),IF(OR(C2155="Smelter not listed",C2155="Smelter not yet identified"),MATCH($B2155&amp;$D2155,'Smelter Look-up'!$J:$J,0),MATCH($B2155&amp;$C2155,'Smelter Look-up'!$J:$J,0)))</f>
        <v>#N/A</v>
      </c>
      <c r="X2155" s="818">
        <f t="shared" si="303"/>
        <v>0</v>
      </c>
      <c r="AB2155" s="819" t="str">
        <f t="shared" si="304"/>
      </c>
    </row>
    <row r="2156" ht="20"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2"/>
      </c>
      <c r="T2156" s="772" t="str">
        <f>IF(B2156="","",IF(ISERROR(MATCH($J2156,SorP!$B$1:$B$6226,0)),"",INDIRECT("'SorP'!$A$"&amp;MATCH($S2156&amp;$J2156,SorP!C:C,0))))</f>
      </c>
      <c r="U2156" s="792"/>
      <c r="V2156" s="817" t="e">
        <f>IF(C2156="",NA(),IF(OR(C2156="Smelter not listed",C2156="Smelter not yet identified"),MATCH($B2156&amp;$D2156,'Smelter Look-up'!$J:$J,0),MATCH($B2156&amp;$C2156,'Smelter Look-up'!$J:$J,0)))</f>
        <v>#N/A</v>
      </c>
      <c r="X2156" s="818">
        <f t="shared" si="303"/>
        <v>0</v>
      </c>
      <c r="AB2156" s="819" t="str">
        <f t="shared" si="304"/>
      </c>
    </row>
    <row r="2157" ht="20"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2"/>
      </c>
      <c r="T2157" s="772" t="str">
        <f>IF(B2157="","",IF(ISERROR(MATCH($J2157,SorP!$B$1:$B$6226,0)),"",INDIRECT("'SorP'!$A$"&amp;MATCH($S2157&amp;$J2157,SorP!C:C,0))))</f>
      </c>
      <c r="U2157" s="792"/>
      <c r="V2157" s="817" t="e">
        <f>IF(C2157="",NA(),IF(OR(C2157="Smelter not listed",C2157="Smelter not yet identified"),MATCH($B2157&amp;$D2157,'Smelter Look-up'!$J:$J,0),MATCH($B2157&amp;$C2157,'Smelter Look-up'!$J:$J,0)))</f>
        <v>#N/A</v>
      </c>
      <c r="X2157" s="818">
        <f t="shared" si="303"/>
        <v>0</v>
      </c>
      <c r="AB2157" s="819" t="str">
        <f t="shared" si="304"/>
      </c>
    </row>
    <row r="2158" ht="20"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2"/>
      </c>
      <c r="T2158" s="772" t="str">
        <f>IF(B2158="","",IF(ISERROR(MATCH($J2158,SorP!$B$1:$B$6226,0)),"",INDIRECT("'SorP'!$A$"&amp;MATCH($S2158&amp;$J2158,SorP!C:C,0))))</f>
      </c>
      <c r="U2158" s="792"/>
      <c r="V2158" s="817" t="e">
        <f>IF(C2158="",NA(),IF(OR(C2158="Smelter not listed",C2158="Smelter not yet identified"),MATCH($B2158&amp;$D2158,'Smelter Look-up'!$J:$J,0),MATCH($B2158&amp;$C2158,'Smelter Look-up'!$J:$J,0)))</f>
        <v>#N/A</v>
      </c>
      <c r="X2158" s="818">
        <f t="shared" si="303"/>
        <v>0</v>
      </c>
      <c r="AB2158" s="819" t="str">
        <f t="shared" si="304"/>
      </c>
    </row>
    <row r="2159" ht="20"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2"/>
      </c>
      <c r="T2159" s="772" t="str">
        <f>IF(B2159="","",IF(ISERROR(MATCH($J2159,SorP!$B$1:$B$6226,0)),"",INDIRECT("'SorP'!$A$"&amp;MATCH($S2159&amp;$J2159,SorP!C:C,0))))</f>
      </c>
      <c r="U2159" s="792"/>
      <c r="V2159" s="817" t="e">
        <f>IF(C2159="",NA(),IF(OR(C2159="Smelter not listed",C2159="Smelter not yet identified"),MATCH($B2159&amp;$D2159,'Smelter Look-up'!$J:$J,0),MATCH($B2159&amp;$C2159,'Smelter Look-up'!$J:$J,0)))</f>
        <v>#N/A</v>
      </c>
      <c r="X2159" s="818">
        <f t="shared" si="303"/>
        <v>0</v>
      </c>
      <c r="AB2159" s="819" t="str">
        <f t="shared" si="304"/>
      </c>
    </row>
    <row r="2160" ht="20"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2"/>
      </c>
      <c r="T2160" s="772" t="str">
        <f>IF(B2160="","",IF(ISERROR(MATCH($J2160,SorP!$B$1:$B$6226,0)),"",INDIRECT("'SorP'!$A$"&amp;MATCH($S2160&amp;$J2160,SorP!C:C,0))))</f>
      </c>
      <c r="U2160" s="792"/>
      <c r="V2160" s="817" t="e">
        <f>IF(C2160="",NA(),IF(OR(C2160="Smelter not listed",C2160="Smelter not yet identified"),MATCH($B2160&amp;$D2160,'Smelter Look-up'!$J:$J,0),MATCH($B2160&amp;$C2160,'Smelter Look-up'!$J:$J,0)))</f>
        <v>#N/A</v>
      </c>
      <c r="X2160" s="818">
        <f t="shared" si="303"/>
        <v>0</v>
      </c>
      <c r="AB2160" s="819" t="str">
        <f t="shared" si="304"/>
      </c>
    </row>
    <row r="2161" ht="20"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2"/>
      </c>
      <c r="T2161" s="772" t="str">
        <f>IF(B2161="","",IF(ISERROR(MATCH($J2161,SorP!$B$1:$B$6226,0)),"",INDIRECT("'SorP'!$A$"&amp;MATCH($S2161&amp;$J2161,SorP!C:C,0))))</f>
      </c>
      <c r="U2161" s="792"/>
      <c r="V2161" s="817" t="e">
        <f>IF(C2161="",NA(),IF(OR(C2161="Smelter not listed",C2161="Smelter not yet identified"),MATCH($B2161&amp;$D2161,'Smelter Look-up'!$J:$J,0),MATCH($B2161&amp;$C2161,'Smelter Look-up'!$J:$J,0)))</f>
        <v>#N/A</v>
      </c>
      <c r="X2161" s="818">
        <f t="shared" si="303"/>
        <v>0</v>
      </c>
      <c r="AB2161" s="819" t="str">
        <f t="shared" si="304"/>
      </c>
    </row>
    <row r="2162" ht="20"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2"/>
      </c>
      <c r="T2162" s="772" t="str">
        <f>IF(B2162="","",IF(ISERROR(MATCH($J2162,SorP!$B$1:$B$6226,0)),"",INDIRECT("'SorP'!$A$"&amp;MATCH($S2162&amp;$J2162,SorP!C:C,0))))</f>
      </c>
      <c r="U2162" s="792"/>
      <c r="V2162" s="817" t="e">
        <f>IF(C2162="",NA(),IF(OR(C2162="Smelter not listed",C2162="Smelter not yet identified"),MATCH($B2162&amp;$D2162,'Smelter Look-up'!$J:$J,0),MATCH($B2162&amp;$C2162,'Smelter Look-up'!$J:$J,0)))</f>
        <v>#N/A</v>
      </c>
      <c r="X2162" s="818">
        <f t="shared" si="303"/>
        <v>0</v>
      </c>
      <c r="AB2162" s="819" t="str">
        <f t="shared" si="304"/>
      </c>
    </row>
    <row r="2163" ht="20"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2"/>
      </c>
      <c r="T2163" s="772" t="str">
        <f>IF(B2163="","",IF(ISERROR(MATCH($J2163,SorP!$B$1:$B$6226,0)),"",INDIRECT("'SorP'!$A$"&amp;MATCH($S2163&amp;$J2163,SorP!C:C,0))))</f>
      </c>
      <c r="U2163" s="792"/>
      <c r="V2163" s="817" t="e">
        <f>IF(C2163="",NA(),IF(OR(C2163="Smelter not listed",C2163="Smelter not yet identified"),MATCH($B2163&amp;$D2163,'Smelter Look-up'!$J:$J,0),MATCH($B2163&amp;$C2163,'Smelter Look-up'!$J:$J,0)))</f>
        <v>#N/A</v>
      </c>
      <c r="X2163" s="818">
        <f t="shared" si="303"/>
        <v>0</v>
      </c>
      <c r="AB2163" s="819" t="str">
        <f t="shared" si="304"/>
      </c>
    </row>
    <row r="2164" ht="20"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2"/>
      </c>
      <c r="T2164" s="772" t="str">
        <f>IF(B2164="","",IF(ISERROR(MATCH($J2164,SorP!$B$1:$B$6226,0)),"",INDIRECT("'SorP'!$A$"&amp;MATCH($S2164&amp;$J2164,SorP!C:C,0))))</f>
      </c>
      <c r="U2164" s="792"/>
      <c r="V2164" s="817" t="e">
        <f>IF(C2164="",NA(),IF(OR(C2164="Smelter not listed",C2164="Smelter not yet identified"),MATCH($B2164&amp;$D2164,'Smelter Look-up'!$J:$J,0),MATCH($B2164&amp;$C2164,'Smelter Look-up'!$J:$J,0)))</f>
        <v>#N/A</v>
      </c>
      <c r="X2164" s="818">
        <f t="shared" si="303"/>
        <v>0</v>
      </c>
      <c r="AB2164" s="819" t="str">
        <f t="shared" si="304"/>
      </c>
    </row>
    <row r="2165" ht="20"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2"/>
      </c>
      <c r="T2165" s="772" t="str">
        <f>IF(B2165="","",IF(ISERROR(MATCH($J2165,SorP!$B$1:$B$6226,0)),"",INDIRECT("'SorP'!$A$"&amp;MATCH($S2165&amp;$J2165,SorP!C:C,0))))</f>
      </c>
      <c r="U2165" s="792"/>
      <c r="V2165" s="817" t="e">
        <f>IF(C2165="",NA(),IF(OR(C2165="Smelter not listed",C2165="Smelter not yet identified"),MATCH($B2165&amp;$D2165,'Smelter Look-up'!$J:$J,0),MATCH($B2165&amp;$C2165,'Smelter Look-up'!$J:$J,0)))</f>
        <v>#N/A</v>
      </c>
      <c r="X2165" s="818">
        <f t="shared" si="303"/>
        <v>0</v>
      </c>
      <c r="AB2165" s="819" t="str">
        <f t="shared" si="304"/>
      </c>
    </row>
    <row r="2166" ht="20"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2"/>
      </c>
      <c r="T2166" s="772" t="str">
        <f>IF(B2166="","",IF(ISERROR(MATCH($J2166,SorP!$B$1:$B$6226,0)),"",INDIRECT("'SorP'!$A$"&amp;MATCH($S2166&amp;$J2166,SorP!C:C,0))))</f>
      </c>
      <c r="U2166" s="792"/>
      <c r="V2166" s="817" t="e">
        <f>IF(C2166="",NA(),IF(OR(C2166="Smelter not listed",C2166="Smelter not yet identified"),MATCH($B2166&amp;$D2166,'Smelter Look-up'!$J:$J,0),MATCH($B2166&amp;$C2166,'Smelter Look-up'!$J:$J,0)))</f>
        <v>#N/A</v>
      </c>
      <c r="X2166" s="818">
        <f t="shared" si="303"/>
        <v>0</v>
      </c>
      <c r="AB2166" s="819" t="str">
        <f t="shared" si="304"/>
      </c>
    </row>
    <row r="2167" ht="20"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2"/>
      </c>
      <c r="T2167" s="772" t="str">
        <f>IF(B2167="","",IF(ISERROR(MATCH($J2167,SorP!$B$1:$B$6226,0)),"",INDIRECT("'SorP'!$A$"&amp;MATCH($S2167&amp;$J2167,SorP!C:C,0))))</f>
      </c>
      <c r="U2167" s="792"/>
      <c r="V2167" s="817" t="e">
        <f>IF(C2167="",NA(),IF(OR(C2167="Smelter not listed",C2167="Smelter not yet identified"),MATCH($B2167&amp;$D2167,'Smelter Look-up'!$J:$J,0),MATCH($B2167&amp;$C2167,'Smelter Look-up'!$J:$J,0)))</f>
        <v>#N/A</v>
      </c>
      <c r="X2167" s="818">
        <f t="shared" si="303"/>
        <v>0</v>
      </c>
      <c r="AB2167" s="819" t="str">
        <f t="shared" si="304"/>
      </c>
    </row>
    <row r="2168" ht="20"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2"/>
      </c>
      <c r="T2168" s="772" t="str">
        <f>IF(B2168="","",IF(ISERROR(MATCH($J2168,SorP!$B$1:$B$6226,0)),"",INDIRECT("'SorP'!$A$"&amp;MATCH($S2168&amp;$J2168,SorP!C:C,0))))</f>
      </c>
      <c r="U2168" s="792"/>
      <c r="V2168" s="817" t="e">
        <f>IF(C2168="",NA(),IF(OR(C2168="Smelter not listed",C2168="Smelter not yet identified"),MATCH($B2168&amp;$D2168,'Smelter Look-up'!$J:$J,0),MATCH($B2168&amp;$C2168,'Smelter Look-up'!$J:$J,0)))</f>
        <v>#N/A</v>
      </c>
      <c r="X2168" s="818">
        <f t="shared" si="303"/>
        <v>0</v>
      </c>
      <c r="AB2168" s="819" t="str">
        <f t="shared" si="304"/>
      </c>
    </row>
    <row r="2169" ht="20"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2"/>
      </c>
      <c r="T2169" s="772" t="str">
        <f>IF(B2169="","",IF(ISERROR(MATCH($J2169,SorP!$B$1:$B$6226,0)),"",INDIRECT("'SorP'!$A$"&amp;MATCH($S2169&amp;$J2169,SorP!C:C,0))))</f>
      </c>
      <c r="U2169" s="792"/>
      <c r="V2169" s="817" t="e">
        <f>IF(C2169="",NA(),IF(OR(C2169="Smelter not listed",C2169="Smelter not yet identified"),MATCH($B2169&amp;$D2169,'Smelter Look-up'!$J:$J,0),MATCH($B2169&amp;$C2169,'Smelter Look-up'!$J:$J,0)))</f>
        <v>#N/A</v>
      </c>
      <c r="X2169" s="818">
        <f t="shared" si="303"/>
        <v>0</v>
      </c>
      <c r="AB2169" s="819" t="str">
        <f t="shared" si="304"/>
      </c>
    </row>
    <row r="2170" ht="20"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2"/>
      </c>
      <c r="T2170" s="772" t="str">
        <f>IF(B2170="","",IF(ISERROR(MATCH($J2170,SorP!$B$1:$B$6226,0)),"",INDIRECT("'SorP'!$A$"&amp;MATCH($S2170&amp;$J2170,SorP!C:C,0))))</f>
      </c>
      <c r="U2170" s="792"/>
      <c r="V2170" s="817" t="e">
        <f>IF(C2170="",NA(),IF(OR(C2170="Smelter not listed",C2170="Smelter not yet identified"),MATCH($B2170&amp;$D2170,'Smelter Look-up'!$J:$J,0),MATCH($B2170&amp;$C2170,'Smelter Look-up'!$J:$J,0)))</f>
        <v>#N/A</v>
      </c>
      <c r="X2170" s="818">
        <f t="shared" si="303"/>
        <v>0</v>
      </c>
      <c r="AB2170" s="819" t="str">
        <f t="shared" si="304"/>
      </c>
    </row>
    <row r="2171" ht="20"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IF(B2171="","",IF(ISERROR(MATCH($J2171,SorP!$B$1:$B$6226,0)),"",INDIRECT("'SorP'!$A$"&amp;MATCH($S2171&amp;$J2171,SorP!C:C,0))))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8">IF(B2172="","",IF(ISERROR(MATCH($E2172,CL,0)),"Unknown",INDIRECT("'C'!$A$"&amp;MATCH($E2172,CL,0)+1)))</f>
      </c>
      <c r="T2172" s="772" t="str">
        <f>IF(B2172="","",IF(ISERROR(MATCH($J2172,SorP!$B$1:$B$6226,0)),"",INDIRECT("'SorP'!$A$"&amp;MATCH($S2172&amp;$J2172,SorP!C:C,0))))</f>
      </c>
      <c r="U2172" s="792"/>
      <c r="V2172" s="817" t="e">
        <f>IF(C2172="",NA(),IF(OR(C2172="Smelter not listed",C2172="Smelter not yet identified"),MATCH($B2172&amp;$D2172,'Smelter Look-up'!$J:$J,0),MATCH($B2172&amp;$C2172,'Smelter Look-up'!$J:$J,0)))</f>
        <v>#N/A</v>
      </c>
      <c r="X2172" s="818">
        <f ref="X2172:X2203" t="shared" si="309">IF(AND(C2172="Smelter not listed",OR(LEN(D2172)=0,LEN(E2172)=0)),1,0)</f>
        <v>0</v>
      </c>
      <c r="AB2172" s="819" t="str">
        <f ref="AB2172:AB2203" t="shared" si="310">B2172&amp;C2172</f>
      </c>
    </row>
    <row r="2173" ht="20"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8"/>
      </c>
      <c r="T2173" s="772" t="str">
        <f>IF(B2173="","",IF(ISERROR(MATCH($J2173,SorP!$B$1:$B$6226,0)),"",INDIRECT("'SorP'!$A$"&amp;MATCH($S2173&amp;$J2173,SorP!C:C,0))))</f>
      </c>
      <c r="U2173" s="792"/>
      <c r="V2173" s="817" t="e">
        <f>IF(C2173="",NA(),IF(OR(C2173="Smelter not listed",C2173="Smelter not yet identified"),MATCH($B2173&amp;$D2173,'Smelter Look-up'!$J:$J,0),MATCH($B2173&amp;$C2173,'Smelter Look-up'!$J:$J,0)))</f>
        <v>#N/A</v>
      </c>
      <c r="X2173" s="818">
        <f t="shared" si="309"/>
        <v>0</v>
      </c>
      <c r="AB2173" s="819" t="str">
        <f t="shared" si="310"/>
      </c>
    </row>
    <row r="2174" ht="20"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8"/>
      </c>
      <c r="T2174" s="772" t="str">
        <f>IF(B2174="","",IF(ISERROR(MATCH($J2174,SorP!$B$1:$B$6226,0)),"",INDIRECT("'SorP'!$A$"&amp;MATCH($S2174&amp;$J2174,SorP!C:C,0))))</f>
      </c>
      <c r="U2174" s="792"/>
      <c r="V2174" s="817" t="e">
        <f>IF(C2174="",NA(),IF(OR(C2174="Smelter not listed",C2174="Smelter not yet identified"),MATCH($B2174&amp;$D2174,'Smelter Look-up'!$J:$J,0),MATCH($B2174&amp;$C2174,'Smelter Look-up'!$J:$J,0)))</f>
        <v>#N/A</v>
      </c>
      <c r="X2174" s="818">
        <f t="shared" si="309"/>
        <v>0</v>
      </c>
      <c r="AB2174" s="819" t="str">
        <f t="shared" si="310"/>
      </c>
    </row>
    <row r="2175" ht="20"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8"/>
      </c>
      <c r="T2175" s="772" t="str">
        <f>IF(B2175="","",IF(ISERROR(MATCH($J2175,SorP!$B$1:$B$6226,0)),"",INDIRECT("'SorP'!$A$"&amp;MATCH($S2175&amp;$J2175,SorP!C:C,0))))</f>
      </c>
      <c r="U2175" s="792"/>
      <c r="V2175" s="817" t="e">
        <f>IF(C2175="",NA(),IF(OR(C2175="Smelter not listed",C2175="Smelter not yet identified"),MATCH($B2175&amp;$D2175,'Smelter Look-up'!$J:$J,0),MATCH($B2175&amp;$C2175,'Smelter Look-up'!$J:$J,0)))</f>
        <v>#N/A</v>
      </c>
      <c r="X2175" s="818">
        <f t="shared" si="309"/>
        <v>0</v>
      </c>
      <c r="AB2175" s="819" t="str">
        <f t="shared" si="310"/>
      </c>
    </row>
    <row r="2176" ht="20"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8"/>
      </c>
      <c r="T2176" s="772" t="str">
        <f>IF(B2176="","",IF(ISERROR(MATCH($J2176,SorP!$B$1:$B$6226,0)),"",INDIRECT("'SorP'!$A$"&amp;MATCH($S2176&amp;$J2176,SorP!C:C,0))))</f>
      </c>
      <c r="U2176" s="792"/>
      <c r="V2176" s="817" t="e">
        <f>IF(C2176="",NA(),IF(OR(C2176="Smelter not listed",C2176="Smelter not yet identified"),MATCH($B2176&amp;$D2176,'Smelter Look-up'!$J:$J,0),MATCH($B2176&amp;$C2176,'Smelter Look-up'!$J:$J,0)))</f>
        <v>#N/A</v>
      </c>
      <c r="X2176" s="818">
        <f t="shared" si="309"/>
        <v>0</v>
      </c>
      <c r="AB2176" s="819" t="str">
        <f t="shared" si="310"/>
      </c>
    </row>
    <row r="2177" ht="20"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8"/>
      </c>
      <c r="T2177" s="772" t="str">
        <f>IF(B2177="","",IF(ISERROR(MATCH($J2177,SorP!$B$1:$B$6226,0)),"",INDIRECT("'SorP'!$A$"&amp;MATCH($S2177&amp;$J2177,SorP!C:C,0))))</f>
      </c>
      <c r="U2177" s="792"/>
      <c r="V2177" s="817" t="e">
        <f>IF(C2177="",NA(),IF(OR(C2177="Smelter not listed",C2177="Smelter not yet identified"),MATCH($B2177&amp;$D2177,'Smelter Look-up'!$J:$J,0),MATCH($B2177&amp;$C2177,'Smelter Look-up'!$J:$J,0)))</f>
        <v>#N/A</v>
      </c>
      <c r="X2177" s="818">
        <f t="shared" si="309"/>
        <v>0</v>
      </c>
      <c r="AB2177" s="819" t="str">
        <f t="shared" si="310"/>
      </c>
    </row>
    <row r="2178" ht="20"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8"/>
      </c>
      <c r="T2178" s="772" t="str">
        <f>IF(B2178="","",IF(ISERROR(MATCH($J2178,SorP!$B$1:$B$6226,0)),"",INDIRECT("'SorP'!$A$"&amp;MATCH($S2178&amp;$J2178,SorP!C:C,0))))</f>
      </c>
      <c r="U2178" s="792"/>
      <c r="V2178" s="817" t="e">
        <f>IF(C2178="",NA(),IF(OR(C2178="Smelter not listed",C2178="Smelter not yet identified"),MATCH($B2178&amp;$D2178,'Smelter Look-up'!$J:$J,0),MATCH($B2178&amp;$C2178,'Smelter Look-up'!$J:$J,0)))</f>
        <v>#N/A</v>
      </c>
      <c r="X2178" s="818">
        <f t="shared" si="309"/>
        <v>0</v>
      </c>
      <c r="AB2178" s="819" t="str">
        <f t="shared" si="310"/>
      </c>
    </row>
    <row r="2179" ht="20"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8"/>
      </c>
      <c r="T2179" s="772" t="str">
        <f>IF(B2179="","",IF(ISERROR(MATCH($J2179,SorP!$B$1:$B$6226,0)),"",INDIRECT("'SorP'!$A$"&amp;MATCH($S2179&amp;$J2179,SorP!C:C,0))))</f>
      </c>
      <c r="U2179" s="792"/>
      <c r="V2179" s="817" t="e">
        <f>IF(C2179="",NA(),IF(OR(C2179="Smelter not listed",C2179="Smelter not yet identified"),MATCH($B2179&amp;$D2179,'Smelter Look-up'!$J:$J,0),MATCH($B2179&amp;$C2179,'Smelter Look-up'!$J:$J,0)))</f>
        <v>#N/A</v>
      </c>
      <c r="X2179" s="818">
        <f t="shared" si="309"/>
        <v>0</v>
      </c>
      <c r="AB2179" s="819" t="str">
        <f t="shared" si="310"/>
      </c>
    </row>
    <row r="2180" ht="20"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8"/>
      </c>
      <c r="T2180" s="772" t="str">
        <f>IF(B2180="","",IF(ISERROR(MATCH($J2180,SorP!$B$1:$B$6226,0)),"",INDIRECT("'SorP'!$A$"&amp;MATCH($S2180&amp;$J2180,SorP!C:C,0))))</f>
      </c>
      <c r="U2180" s="792"/>
      <c r="V2180" s="817" t="e">
        <f>IF(C2180="",NA(),IF(OR(C2180="Smelter not listed",C2180="Smelter not yet identified"),MATCH($B2180&amp;$D2180,'Smelter Look-up'!$J:$J,0),MATCH($B2180&amp;$C2180,'Smelter Look-up'!$J:$J,0)))</f>
        <v>#N/A</v>
      </c>
      <c r="X2180" s="818">
        <f t="shared" si="309"/>
        <v>0</v>
      </c>
      <c r="AB2180" s="819" t="str">
        <f t="shared" si="310"/>
      </c>
    </row>
    <row r="2181" ht="20"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8"/>
      </c>
      <c r="T2181" s="772" t="str">
        <f>IF(B2181="","",IF(ISERROR(MATCH($J2181,SorP!$B$1:$B$6226,0)),"",INDIRECT("'SorP'!$A$"&amp;MATCH($S2181&amp;$J2181,SorP!C:C,0))))</f>
      </c>
      <c r="U2181" s="792"/>
      <c r="V2181" s="817" t="e">
        <f>IF(C2181="",NA(),IF(OR(C2181="Smelter not listed",C2181="Smelter not yet identified"),MATCH($B2181&amp;$D2181,'Smelter Look-up'!$J:$J,0),MATCH($B2181&amp;$C2181,'Smelter Look-up'!$J:$J,0)))</f>
        <v>#N/A</v>
      </c>
      <c r="X2181" s="818">
        <f t="shared" si="309"/>
        <v>0</v>
      </c>
      <c r="AB2181" s="819" t="str">
        <f t="shared" si="310"/>
      </c>
    </row>
    <row r="2182" ht="20"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8"/>
      </c>
      <c r="T2182" s="772" t="str">
        <f>IF(B2182="","",IF(ISERROR(MATCH($J2182,SorP!$B$1:$B$6226,0)),"",INDIRECT("'SorP'!$A$"&amp;MATCH($S2182&amp;$J2182,SorP!C:C,0))))</f>
      </c>
      <c r="U2182" s="792"/>
      <c r="V2182" s="817" t="e">
        <f>IF(C2182="",NA(),IF(OR(C2182="Smelter not listed",C2182="Smelter not yet identified"),MATCH($B2182&amp;$D2182,'Smelter Look-up'!$J:$J,0),MATCH($B2182&amp;$C2182,'Smelter Look-up'!$J:$J,0)))</f>
        <v>#N/A</v>
      </c>
      <c r="X2182" s="818">
        <f t="shared" si="309"/>
        <v>0</v>
      </c>
      <c r="AB2182" s="819" t="str">
        <f t="shared" si="310"/>
      </c>
    </row>
    <row r="2183" ht="20"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8"/>
      </c>
      <c r="T2183" s="772" t="str">
        <f>IF(B2183="","",IF(ISERROR(MATCH($J2183,SorP!$B$1:$B$6226,0)),"",INDIRECT("'SorP'!$A$"&amp;MATCH($S2183&amp;$J2183,SorP!C:C,0))))</f>
      </c>
      <c r="U2183" s="792"/>
      <c r="V2183" s="817" t="e">
        <f>IF(C2183="",NA(),IF(OR(C2183="Smelter not listed",C2183="Smelter not yet identified"),MATCH($B2183&amp;$D2183,'Smelter Look-up'!$J:$J,0),MATCH($B2183&amp;$C2183,'Smelter Look-up'!$J:$J,0)))</f>
        <v>#N/A</v>
      </c>
      <c r="X2183" s="818">
        <f t="shared" si="309"/>
        <v>0</v>
      </c>
      <c r="AB2183" s="819" t="str">
        <f t="shared" si="310"/>
      </c>
    </row>
    <row r="2184" ht="20"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8"/>
      </c>
      <c r="T2184" s="772" t="str">
        <f>IF(B2184="","",IF(ISERROR(MATCH($J2184,SorP!$B$1:$B$6226,0)),"",INDIRECT("'SorP'!$A$"&amp;MATCH($S2184&amp;$J2184,SorP!C:C,0))))</f>
      </c>
      <c r="U2184" s="792"/>
      <c r="V2184" s="817" t="e">
        <f>IF(C2184="",NA(),IF(OR(C2184="Smelter not listed",C2184="Smelter not yet identified"),MATCH($B2184&amp;$D2184,'Smelter Look-up'!$J:$J,0),MATCH($B2184&amp;$C2184,'Smelter Look-up'!$J:$J,0)))</f>
        <v>#N/A</v>
      </c>
      <c r="X2184" s="818">
        <f t="shared" si="309"/>
        <v>0</v>
      </c>
      <c r="AB2184" s="819" t="str">
        <f t="shared" si="310"/>
      </c>
    </row>
    <row r="2185" ht="20"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8"/>
      </c>
      <c r="T2185" s="772" t="str">
        <f>IF(B2185="","",IF(ISERROR(MATCH($J2185,SorP!$B$1:$B$6226,0)),"",INDIRECT("'SorP'!$A$"&amp;MATCH($S2185&amp;$J2185,SorP!C:C,0))))</f>
      </c>
      <c r="U2185" s="792"/>
      <c r="V2185" s="817" t="e">
        <f>IF(C2185="",NA(),IF(OR(C2185="Smelter not listed",C2185="Smelter not yet identified"),MATCH($B2185&amp;$D2185,'Smelter Look-up'!$J:$J,0),MATCH($B2185&amp;$C2185,'Smelter Look-up'!$J:$J,0)))</f>
        <v>#N/A</v>
      </c>
      <c r="X2185" s="818">
        <f t="shared" si="309"/>
        <v>0</v>
      </c>
      <c r="AB2185" s="819" t="str">
        <f t="shared" si="310"/>
      </c>
    </row>
    <row r="2186" ht="20"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8"/>
      </c>
      <c r="T2186" s="772" t="str">
        <f>IF(B2186="","",IF(ISERROR(MATCH($J2186,SorP!$B$1:$B$6226,0)),"",INDIRECT("'SorP'!$A$"&amp;MATCH($S2186&amp;$J2186,SorP!C:C,0))))</f>
      </c>
      <c r="U2186" s="792"/>
      <c r="V2186" s="817" t="e">
        <f>IF(C2186="",NA(),IF(OR(C2186="Smelter not listed",C2186="Smelter not yet identified"),MATCH($B2186&amp;$D2186,'Smelter Look-up'!$J:$J,0),MATCH($B2186&amp;$C2186,'Smelter Look-up'!$J:$J,0)))</f>
        <v>#N/A</v>
      </c>
      <c r="X2186" s="818">
        <f t="shared" si="309"/>
        <v>0</v>
      </c>
      <c r="AB2186" s="819" t="str">
        <f t="shared" si="310"/>
      </c>
    </row>
    <row r="2187" ht="20"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8"/>
      </c>
      <c r="T2187" s="772" t="str">
        <f>IF(B2187="","",IF(ISERROR(MATCH($J2187,SorP!$B$1:$B$6226,0)),"",INDIRECT("'SorP'!$A$"&amp;MATCH($S2187&amp;$J2187,SorP!C:C,0))))</f>
      </c>
      <c r="U2187" s="792"/>
      <c r="V2187" s="817" t="e">
        <f>IF(C2187="",NA(),IF(OR(C2187="Smelter not listed",C2187="Smelter not yet identified"),MATCH($B2187&amp;$D2187,'Smelter Look-up'!$J:$J,0),MATCH($B2187&amp;$C2187,'Smelter Look-up'!$J:$J,0)))</f>
        <v>#N/A</v>
      </c>
      <c r="X2187" s="818">
        <f t="shared" si="309"/>
        <v>0</v>
      </c>
      <c r="AB2187" s="819" t="str">
        <f t="shared" si="310"/>
      </c>
    </row>
    <row r="2188" ht="20"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8"/>
      </c>
      <c r="T2188" s="772" t="str">
        <f>IF(B2188="","",IF(ISERROR(MATCH($J2188,SorP!$B$1:$B$6226,0)),"",INDIRECT("'SorP'!$A$"&amp;MATCH($S2188&amp;$J2188,SorP!C:C,0))))</f>
      </c>
      <c r="U2188" s="792"/>
      <c r="V2188" s="817" t="e">
        <f>IF(C2188="",NA(),IF(OR(C2188="Smelter not listed",C2188="Smelter not yet identified"),MATCH($B2188&amp;$D2188,'Smelter Look-up'!$J:$J,0),MATCH($B2188&amp;$C2188,'Smelter Look-up'!$J:$J,0)))</f>
        <v>#N/A</v>
      </c>
      <c r="X2188" s="818">
        <f t="shared" si="309"/>
        <v>0</v>
      </c>
      <c r="AB2188" s="819" t="str">
        <f t="shared" si="310"/>
      </c>
    </row>
    <row r="2189" ht="20"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8"/>
      </c>
      <c r="T2189" s="772" t="str">
        <f>IF(B2189="","",IF(ISERROR(MATCH($J2189,SorP!$B$1:$B$6226,0)),"",INDIRECT("'SorP'!$A$"&amp;MATCH($S2189&amp;$J2189,SorP!C:C,0))))</f>
      </c>
      <c r="U2189" s="792"/>
      <c r="V2189" s="817" t="e">
        <f>IF(C2189="",NA(),IF(OR(C2189="Smelter not listed",C2189="Smelter not yet identified"),MATCH($B2189&amp;$D2189,'Smelter Look-up'!$J:$J,0),MATCH($B2189&amp;$C2189,'Smelter Look-up'!$J:$J,0)))</f>
        <v>#N/A</v>
      </c>
      <c r="X2189" s="818">
        <f t="shared" si="309"/>
        <v>0</v>
      </c>
      <c r="AB2189" s="819" t="str">
        <f t="shared" si="310"/>
      </c>
    </row>
    <row r="2190" ht="20"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8"/>
      </c>
      <c r="T2190" s="772" t="str">
        <f>IF(B2190="","",IF(ISERROR(MATCH($J2190,SorP!$B$1:$B$6226,0)),"",INDIRECT("'SorP'!$A$"&amp;MATCH($S2190&amp;$J2190,SorP!C:C,0))))</f>
      </c>
      <c r="U2190" s="792"/>
      <c r="V2190" s="817" t="e">
        <f>IF(C2190="",NA(),IF(OR(C2190="Smelter not listed",C2190="Smelter not yet identified"),MATCH($B2190&amp;$D2190,'Smelter Look-up'!$J:$J,0),MATCH($B2190&amp;$C2190,'Smelter Look-up'!$J:$J,0)))</f>
        <v>#N/A</v>
      </c>
      <c r="X2190" s="818">
        <f t="shared" si="309"/>
        <v>0</v>
      </c>
      <c r="AB2190" s="819" t="str">
        <f t="shared" si="310"/>
      </c>
    </row>
    <row r="2191" ht="20"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8"/>
      </c>
      <c r="T2191" s="772" t="str">
        <f>IF(B2191="","",IF(ISERROR(MATCH($J2191,SorP!$B$1:$B$6226,0)),"",INDIRECT("'SorP'!$A$"&amp;MATCH($S2191&amp;$J2191,SorP!C:C,0))))</f>
      </c>
      <c r="U2191" s="792"/>
      <c r="V2191" s="817" t="e">
        <f>IF(C2191="",NA(),IF(OR(C2191="Smelter not listed",C2191="Smelter not yet identified"),MATCH($B2191&amp;$D2191,'Smelter Look-up'!$J:$J,0),MATCH($B2191&amp;$C2191,'Smelter Look-up'!$J:$J,0)))</f>
        <v>#N/A</v>
      </c>
      <c r="X2191" s="818">
        <f t="shared" si="309"/>
        <v>0</v>
      </c>
      <c r="AB2191" s="819" t="str">
        <f t="shared" si="310"/>
      </c>
    </row>
    <row r="2192" ht="20"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8"/>
      </c>
      <c r="T2192" s="772" t="str">
        <f>IF(B2192="","",IF(ISERROR(MATCH($J2192,SorP!$B$1:$B$6226,0)),"",INDIRECT("'SorP'!$A$"&amp;MATCH($S2192&amp;$J2192,SorP!C:C,0))))</f>
      </c>
      <c r="U2192" s="792"/>
      <c r="V2192" s="817" t="e">
        <f>IF(C2192="",NA(),IF(OR(C2192="Smelter not listed",C2192="Smelter not yet identified"),MATCH($B2192&amp;$D2192,'Smelter Look-up'!$J:$J,0),MATCH($B2192&amp;$C2192,'Smelter Look-up'!$J:$J,0)))</f>
        <v>#N/A</v>
      </c>
      <c r="X2192" s="818">
        <f t="shared" si="309"/>
        <v>0</v>
      </c>
      <c r="AB2192" s="819" t="str">
        <f t="shared" si="310"/>
      </c>
    </row>
    <row r="2193" ht="20"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8"/>
      </c>
      <c r="T2193" s="772" t="str">
        <f>IF(B2193="","",IF(ISERROR(MATCH($J2193,SorP!$B$1:$B$6226,0)),"",INDIRECT("'SorP'!$A$"&amp;MATCH($S2193&amp;$J2193,SorP!C:C,0))))</f>
      </c>
      <c r="U2193" s="792"/>
      <c r="V2193" s="817" t="e">
        <f>IF(C2193="",NA(),IF(OR(C2193="Smelter not listed",C2193="Smelter not yet identified"),MATCH($B2193&amp;$D2193,'Smelter Look-up'!$J:$J,0),MATCH($B2193&amp;$C2193,'Smelter Look-up'!$J:$J,0)))</f>
        <v>#N/A</v>
      </c>
      <c r="X2193" s="818">
        <f t="shared" si="309"/>
        <v>0</v>
      </c>
      <c r="AB2193" s="819" t="str">
        <f t="shared" si="310"/>
      </c>
    </row>
    <row r="2194" ht="20"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8"/>
      </c>
      <c r="T2194" s="772" t="str">
        <f>IF(B2194="","",IF(ISERROR(MATCH($J2194,SorP!$B$1:$B$6226,0)),"",INDIRECT("'SorP'!$A$"&amp;MATCH($S2194&amp;$J2194,SorP!C:C,0))))</f>
      </c>
      <c r="U2194" s="792"/>
      <c r="V2194" s="817" t="e">
        <f>IF(C2194="",NA(),IF(OR(C2194="Smelter not listed",C2194="Smelter not yet identified"),MATCH($B2194&amp;$D2194,'Smelter Look-up'!$J:$J,0),MATCH($B2194&amp;$C2194,'Smelter Look-up'!$J:$J,0)))</f>
        <v>#N/A</v>
      </c>
      <c r="X2194" s="818">
        <f t="shared" si="309"/>
        <v>0</v>
      </c>
      <c r="AB2194" s="819" t="str">
        <f t="shared" si="310"/>
      </c>
    </row>
    <row r="2195" ht="20"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8"/>
      </c>
      <c r="T2195" s="772" t="str">
        <f>IF(B2195="","",IF(ISERROR(MATCH($J2195,SorP!$B$1:$B$6226,0)),"",INDIRECT("'SorP'!$A$"&amp;MATCH($S2195&amp;$J2195,SorP!C:C,0))))</f>
      </c>
      <c r="U2195" s="792"/>
      <c r="V2195" s="817" t="e">
        <f>IF(C2195="",NA(),IF(OR(C2195="Smelter not listed",C2195="Smelter not yet identified"),MATCH($B2195&amp;$D2195,'Smelter Look-up'!$J:$J,0),MATCH($B2195&amp;$C2195,'Smelter Look-up'!$J:$J,0)))</f>
        <v>#N/A</v>
      </c>
      <c r="X2195" s="818">
        <f t="shared" si="309"/>
        <v>0</v>
      </c>
      <c r="AB2195" s="819" t="str">
        <f t="shared" si="310"/>
      </c>
    </row>
    <row r="2196" ht="20"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8"/>
      </c>
      <c r="T2196" s="772" t="str">
        <f>IF(B2196="","",IF(ISERROR(MATCH($J2196,SorP!$B$1:$B$6226,0)),"",INDIRECT("'SorP'!$A$"&amp;MATCH($S2196&amp;$J2196,SorP!C:C,0))))</f>
      </c>
      <c r="U2196" s="792"/>
      <c r="V2196" s="817" t="e">
        <f>IF(C2196="",NA(),IF(OR(C2196="Smelter not listed",C2196="Smelter not yet identified"),MATCH($B2196&amp;$D2196,'Smelter Look-up'!$J:$J,0),MATCH($B2196&amp;$C2196,'Smelter Look-up'!$J:$J,0)))</f>
        <v>#N/A</v>
      </c>
      <c r="X2196" s="818">
        <f t="shared" si="309"/>
        <v>0</v>
      </c>
      <c r="AB2196" s="819" t="str">
        <f t="shared" si="310"/>
      </c>
    </row>
    <row r="2197" ht="20"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8"/>
      </c>
      <c r="T2197" s="772" t="str">
        <f>IF(B2197="","",IF(ISERROR(MATCH($J2197,SorP!$B$1:$B$6226,0)),"",INDIRECT("'SorP'!$A$"&amp;MATCH($S2197&amp;$J2197,SorP!C:C,0))))</f>
      </c>
      <c r="U2197" s="792"/>
      <c r="V2197" s="817" t="e">
        <f>IF(C2197="",NA(),IF(OR(C2197="Smelter not listed",C2197="Smelter not yet identified"),MATCH($B2197&amp;$D2197,'Smelter Look-up'!$J:$J,0),MATCH($B2197&amp;$C2197,'Smelter Look-up'!$J:$J,0)))</f>
        <v>#N/A</v>
      </c>
      <c r="X2197" s="818">
        <f t="shared" si="309"/>
        <v>0</v>
      </c>
      <c r="AB2197" s="819" t="str">
        <f t="shared" si="310"/>
      </c>
    </row>
    <row r="2198" ht="20"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8"/>
      </c>
      <c r="T2198" s="772" t="str">
        <f>IF(B2198="","",IF(ISERROR(MATCH($J2198,SorP!$B$1:$B$6226,0)),"",INDIRECT("'SorP'!$A$"&amp;MATCH($S2198&amp;$J2198,SorP!C:C,0))))</f>
      </c>
      <c r="U2198" s="792"/>
      <c r="V2198" s="817" t="e">
        <f>IF(C2198="",NA(),IF(OR(C2198="Smelter not listed",C2198="Smelter not yet identified"),MATCH($B2198&amp;$D2198,'Smelter Look-up'!$J:$J,0),MATCH($B2198&amp;$C2198,'Smelter Look-up'!$J:$J,0)))</f>
        <v>#N/A</v>
      </c>
      <c r="X2198" s="818">
        <f t="shared" si="309"/>
        <v>0</v>
      </c>
      <c r="AB2198" s="819" t="str">
        <f t="shared" si="310"/>
      </c>
    </row>
    <row r="2199" ht="20"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8"/>
      </c>
      <c r="T2199" s="772" t="str">
        <f>IF(B2199="","",IF(ISERROR(MATCH($J2199,SorP!$B$1:$B$6226,0)),"",INDIRECT("'SorP'!$A$"&amp;MATCH($S2199&amp;$J2199,SorP!C:C,0))))</f>
      </c>
      <c r="U2199" s="792"/>
      <c r="V2199" s="817" t="e">
        <f>IF(C2199="",NA(),IF(OR(C2199="Smelter not listed",C2199="Smelter not yet identified"),MATCH($B2199&amp;$D2199,'Smelter Look-up'!$J:$J,0),MATCH($B2199&amp;$C2199,'Smelter Look-up'!$J:$J,0)))</f>
        <v>#N/A</v>
      </c>
      <c r="X2199" s="818">
        <f t="shared" si="309"/>
        <v>0</v>
      </c>
      <c r="AB2199" s="819" t="str">
        <f t="shared" si="310"/>
      </c>
    </row>
    <row r="2200" ht="20"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8"/>
      </c>
      <c r="T2200" s="772" t="str">
        <f>IF(B2200="","",IF(ISERROR(MATCH($J2200,SorP!$B$1:$B$6226,0)),"",INDIRECT("'SorP'!$A$"&amp;MATCH($S2200&amp;$J2200,SorP!C:C,0))))</f>
      </c>
      <c r="U2200" s="792"/>
      <c r="V2200" s="817" t="e">
        <f>IF(C2200="",NA(),IF(OR(C2200="Smelter not listed",C2200="Smelter not yet identified"),MATCH($B2200&amp;$D2200,'Smelter Look-up'!$J:$J,0),MATCH($B2200&amp;$C2200,'Smelter Look-up'!$J:$J,0)))</f>
        <v>#N/A</v>
      </c>
      <c r="X2200" s="818">
        <f t="shared" si="309"/>
        <v>0</v>
      </c>
      <c r="AB2200" s="819" t="str">
        <f t="shared" si="310"/>
      </c>
    </row>
    <row r="2201" ht="20"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8"/>
      </c>
      <c r="T2201" s="772" t="str">
        <f>IF(B2201="","",IF(ISERROR(MATCH($J2201,SorP!$B$1:$B$6226,0)),"",INDIRECT("'SorP'!$A$"&amp;MATCH($S2201&amp;$J2201,SorP!C:C,0))))</f>
      </c>
      <c r="U2201" s="792"/>
      <c r="V2201" s="817" t="e">
        <f>IF(C2201="",NA(),IF(OR(C2201="Smelter not listed",C2201="Smelter not yet identified"),MATCH($B2201&amp;$D2201,'Smelter Look-up'!$J:$J,0),MATCH($B2201&amp;$C2201,'Smelter Look-up'!$J:$J,0)))</f>
        <v>#N/A</v>
      </c>
      <c r="X2201" s="818">
        <f t="shared" si="309"/>
        <v>0</v>
      </c>
      <c r="AB2201" s="819" t="str">
        <f t="shared" si="310"/>
      </c>
    </row>
    <row r="2202" ht="20"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8"/>
      </c>
      <c r="T2202" s="772" t="str">
        <f>IF(B2202="","",IF(ISERROR(MATCH($J2202,SorP!$B$1:$B$6226,0)),"",INDIRECT("'SorP'!$A$"&amp;MATCH($S2202&amp;$J2202,SorP!C:C,0))))</f>
      </c>
      <c r="U2202" s="792"/>
      <c r="V2202" s="817" t="e">
        <f>IF(C2202="",NA(),IF(OR(C2202="Smelter not listed",C2202="Smelter not yet identified"),MATCH($B2202&amp;$D2202,'Smelter Look-up'!$J:$J,0),MATCH($B2202&amp;$C2202,'Smelter Look-up'!$J:$J,0)))</f>
        <v>#N/A</v>
      </c>
      <c r="X2202" s="818">
        <f t="shared" si="309"/>
        <v>0</v>
      </c>
      <c r="AB2202" s="819" t="str">
        <f t="shared" si="310"/>
      </c>
    </row>
    <row r="2203" ht="20"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8"/>
      </c>
      <c r="T2203" s="772" t="str">
        <f>IF(B2203="","",IF(ISERROR(MATCH($J2203,SorP!$B$1:$B$6226,0)),"",INDIRECT("'SorP'!$A$"&amp;MATCH($S2203&amp;$J2203,SorP!C:C,0))))</f>
      </c>
      <c r="U2203" s="792"/>
      <c r="V2203" s="817" t="e">
        <f>IF(C2203="",NA(),IF(OR(C2203="Smelter not listed",C2203="Smelter not yet identified"),MATCH($B2203&amp;$D2203,'Smelter Look-up'!$J:$J,0),MATCH($B2203&amp;$C2203,'Smelter Look-up'!$J:$J,0)))</f>
        <v>#N/A</v>
      </c>
      <c r="X2203" s="818">
        <f t="shared" si="309"/>
        <v>0</v>
      </c>
      <c r="AB2203" s="819" t="str">
        <f t="shared" si="310"/>
      </c>
    </row>
    <row r="2204" ht="20"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1">IF(B2204="","",IF(ISERROR(MATCH($E2204,CL,0)),"Unknown",INDIRECT("'C'!$A$"&amp;MATCH($E2204,CL,0)+1)))</f>
      </c>
      <c r="T2204" s="772" t="str">
        <f>IF(B2204="","",IF(ISERROR(MATCH($J2204,SorP!$B$1:$B$6226,0)),"",INDIRECT("'SorP'!$A$"&amp;MATCH($S2204&amp;$J2204,SorP!C:C,0))))</f>
      </c>
      <c r="U2204" s="792"/>
      <c r="V2204" s="817" t="e">
        <f>IF(C2204="",NA(),IF(OR(C2204="Smelter not listed",C2204="Smelter not yet identified"),MATCH($B2204&amp;$D2204,'Smelter Look-up'!$J:$J,0),MATCH($B2204&amp;$C2204,'Smelter Look-up'!$J:$J,0)))</f>
        <v>#N/A</v>
      </c>
      <c r="X2204" s="818">
        <f ref="X2204:X2234" t="shared" si="312">IF(AND(C2204="Smelter not listed",OR(LEN(D2204)=0,LEN(E2204)=0)),1,0)</f>
        <v>0</v>
      </c>
      <c r="AB2204" s="819" t="str">
        <f ref="AB2204:AB2234" t="shared" si="313">B2204&amp;C2204</f>
      </c>
    </row>
    <row r="2205" ht="20"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1"/>
      </c>
      <c r="T2205" s="772" t="str">
        <f>IF(B2205="","",IF(ISERROR(MATCH($J2205,SorP!$B$1:$B$6226,0)),"",INDIRECT("'SorP'!$A$"&amp;MATCH($S2205&amp;$J2205,SorP!C:C,0))))</f>
      </c>
      <c r="U2205" s="792"/>
      <c r="V2205" s="817" t="e">
        <f>IF(C2205="",NA(),IF(OR(C2205="Smelter not listed",C2205="Smelter not yet identified"),MATCH($B2205&amp;$D2205,'Smelter Look-up'!$J:$J,0),MATCH($B2205&amp;$C2205,'Smelter Look-up'!$J:$J,0)))</f>
        <v>#N/A</v>
      </c>
      <c r="X2205" s="818">
        <f t="shared" si="312"/>
        <v>0</v>
      </c>
      <c r="AB2205" s="819" t="str">
        <f t="shared" si="313"/>
      </c>
    </row>
    <row r="2206" ht="20"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1"/>
      </c>
      <c r="T2206" s="772" t="str">
        <f>IF(B2206="","",IF(ISERROR(MATCH($J2206,SorP!$B$1:$B$6226,0)),"",INDIRECT("'SorP'!$A$"&amp;MATCH($S2206&amp;$J2206,SorP!C:C,0))))</f>
      </c>
      <c r="U2206" s="792"/>
      <c r="V2206" s="817" t="e">
        <f>IF(C2206="",NA(),IF(OR(C2206="Smelter not listed",C2206="Smelter not yet identified"),MATCH($B2206&amp;$D2206,'Smelter Look-up'!$J:$J,0),MATCH($B2206&amp;$C2206,'Smelter Look-up'!$J:$J,0)))</f>
        <v>#N/A</v>
      </c>
      <c r="X2206" s="818">
        <f t="shared" si="312"/>
        <v>0</v>
      </c>
      <c r="AB2206" s="819" t="str">
        <f t="shared" si="313"/>
      </c>
    </row>
    <row r="2207" ht="20"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1"/>
      </c>
      <c r="T2207" s="772" t="str">
        <f>IF(B2207="","",IF(ISERROR(MATCH($J2207,SorP!$B$1:$B$6226,0)),"",INDIRECT("'SorP'!$A$"&amp;MATCH($S2207&amp;$J2207,SorP!C:C,0))))</f>
      </c>
      <c r="U2207" s="792"/>
      <c r="V2207" s="817" t="e">
        <f>IF(C2207="",NA(),IF(OR(C2207="Smelter not listed",C2207="Smelter not yet identified"),MATCH($B2207&amp;$D2207,'Smelter Look-up'!$J:$J,0),MATCH($B2207&amp;$C2207,'Smelter Look-up'!$J:$J,0)))</f>
        <v>#N/A</v>
      </c>
      <c r="X2207" s="818">
        <f t="shared" si="312"/>
        <v>0</v>
      </c>
      <c r="AB2207" s="819" t="str">
        <f t="shared" si="313"/>
      </c>
    </row>
    <row r="2208" ht="20"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1"/>
      </c>
      <c r="T2208" s="772" t="str">
        <f>IF(B2208="","",IF(ISERROR(MATCH($J2208,SorP!$B$1:$B$6226,0)),"",INDIRECT("'SorP'!$A$"&amp;MATCH($S2208&amp;$J2208,SorP!C:C,0))))</f>
      </c>
      <c r="U2208" s="792"/>
      <c r="V2208" s="817" t="e">
        <f>IF(C2208="",NA(),IF(OR(C2208="Smelter not listed",C2208="Smelter not yet identified"),MATCH($B2208&amp;$D2208,'Smelter Look-up'!$J:$J,0),MATCH($B2208&amp;$C2208,'Smelter Look-up'!$J:$J,0)))</f>
        <v>#N/A</v>
      </c>
      <c r="X2208" s="818">
        <f t="shared" si="312"/>
        <v>0</v>
      </c>
      <c r="AB2208" s="819" t="str">
        <f t="shared" si="313"/>
      </c>
    </row>
    <row r="2209" ht="20"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1"/>
      </c>
      <c r="T2209" s="772" t="str">
        <f>IF(B2209="","",IF(ISERROR(MATCH($J2209,SorP!$B$1:$B$6226,0)),"",INDIRECT("'SorP'!$A$"&amp;MATCH($S2209&amp;$J2209,SorP!C:C,0))))</f>
      </c>
      <c r="U2209" s="792"/>
      <c r="V2209" s="817" t="e">
        <f>IF(C2209="",NA(),IF(OR(C2209="Smelter not listed",C2209="Smelter not yet identified"),MATCH($B2209&amp;$D2209,'Smelter Look-up'!$J:$J,0),MATCH($B2209&amp;$C2209,'Smelter Look-up'!$J:$J,0)))</f>
        <v>#N/A</v>
      </c>
      <c r="X2209" s="818">
        <f t="shared" si="312"/>
        <v>0</v>
      </c>
      <c r="AB2209" s="819" t="str">
        <f t="shared" si="313"/>
      </c>
    </row>
    <row r="2210" ht="20"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1"/>
      </c>
      <c r="T2210" s="772" t="str">
        <f>IF(B2210="","",IF(ISERROR(MATCH($J2210,SorP!$B$1:$B$6226,0)),"",INDIRECT("'SorP'!$A$"&amp;MATCH($S2210&amp;$J2210,SorP!C:C,0))))</f>
      </c>
      <c r="U2210" s="792"/>
      <c r="V2210" s="817" t="e">
        <f>IF(C2210="",NA(),IF(OR(C2210="Smelter not listed",C2210="Smelter not yet identified"),MATCH($B2210&amp;$D2210,'Smelter Look-up'!$J:$J,0),MATCH($B2210&amp;$C2210,'Smelter Look-up'!$J:$J,0)))</f>
        <v>#N/A</v>
      </c>
      <c r="X2210" s="818">
        <f t="shared" si="312"/>
        <v>0</v>
      </c>
      <c r="AB2210" s="819" t="str">
        <f t="shared" si="313"/>
      </c>
    </row>
    <row r="2211" ht="20"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1"/>
      </c>
      <c r="T2211" s="772" t="str">
        <f>IF(B2211="","",IF(ISERROR(MATCH($J2211,SorP!$B$1:$B$6226,0)),"",INDIRECT("'SorP'!$A$"&amp;MATCH($S2211&amp;$J2211,SorP!C:C,0))))</f>
      </c>
      <c r="U2211" s="792"/>
      <c r="V2211" s="817" t="e">
        <f>IF(C2211="",NA(),IF(OR(C2211="Smelter not listed",C2211="Smelter not yet identified"),MATCH($B2211&amp;$D2211,'Smelter Look-up'!$J:$J,0),MATCH($B2211&amp;$C2211,'Smelter Look-up'!$J:$J,0)))</f>
        <v>#N/A</v>
      </c>
      <c r="X2211" s="818">
        <f t="shared" si="312"/>
        <v>0</v>
      </c>
      <c r="AB2211" s="819" t="str">
        <f t="shared" si="313"/>
      </c>
    </row>
    <row r="2212" ht="20"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1"/>
      </c>
      <c r="T2212" s="772" t="str">
        <f>IF(B2212="","",IF(ISERROR(MATCH($J2212,SorP!$B$1:$B$6226,0)),"",INDIRECT("'SorP'!$A$"&amp;MATCH($S2212&amp;$J2212,SorP!C:C,0))))</f>
      </c>
      <c r="U2212" s="792"/>
      <c r="V2212" s="817" t="e">
        <f>IF(C2212="",NA(),IF(OR(C2212="Smelter not listed",C2212="Smelter not yet identified"),MATCH($B2212&amp;$D2212,'Smelter Look-up'!$J:$J,0),MATCH($B2212&amp;$C2212,'Smelter Look-up'!$J:$J,0)))</f>
        <v>#N/A</v>
      </c>
      <c r="X2212" s="818">
        <f t="shared" si="312"/>
        <v>0</v>
      </c>
      <c r="AB2212" s="819" t="str">
        <f t="shared" si="313"/>
      </c>
    </row>
    <row r="2213" ht="20"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1"/>
      </c>
      <c r="T2213" s="772" t="str">
        <f>IF(B2213="","",IF(ISERROR(MATCH($J2213,SorP!$B$1:$B$6226,0)),"",INDIRECT("'SorP'!$A$"&amp;MATCH($S2213&amp;$J2213,SorP!C:C,0))))</f>
      </c>
      <c r="U2213" s="792"/>
      <c r="V2213" s="817" t="e">
        <f>IF(C2213="",NA(),IF(OR(C2213="Smelter not listed",C2213="Smelter not yet identified"),MATCH($B2213&amp;$D2213,'Smelter Look-up'!$J:$J,0),MATCH($B2213&amp;$C2213,'Smelter Look-up'!$J:$J,0)))</f>
        <v>#N/A</v>
      </c>
      <c r="X2213" s="818">
        <f t="shared" si="312"/>
        <v>0</v>
      </c>
      <c r="AB2213" s="819" t="str">
        <f t="shared" si="313"/>
      </c>
    </row>
    <row r="2214" ht="20"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1"/>
      </c>
      <c r="T2214" s="772" t="str">
        <f>IF(B2214="","",IF(ISERROR(MATCH($J2214,SorP!$B$1:$B$6226,0)),"",INDIRECT("'SorP'!$A$"&amp;MATCH($S2214&amp;$J2214,SorP!C:C,0))))</f>
      </c>
      <c r="U2214" s="792"/>
      <c r="V2214" s="817" t="e">
        <f>IF(C2214="",NA(),IF(OR(C2214="Smelter not listed",C2214="Smelter not yet identified"),MATCH($B2214&amp;$D2214,'Smelter Look-up'!$J:$J,0),MATCH($B2214&amp;$C2214,'Smelter Look-up'!$J:$J,0)))</f>
        <v>#N/A</v>
      </c>
      <c r="X2214" s="818">
        <f t="shared" si="312"/>
        <v>0</v>
      </c>
      <c r="AB2214" s="819" t="str">
        <f t="shared" si="313"/>
      </c>
    </row>
    <row r="2215" ht="20"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1"/>
      </c>
      <c r="T2215" s="772" t="str">
        <f>IF(B2215="","",IF(ISERROR(MATCH($J2215,SorP!$B$1:$B$6226,0)),"",INDIRECT("'SorP'!$A$"&amp;MATCH($S2215&amp;$J2215,SorP!C:C,0))))</f>
      </c>
      <c r="U2215" s="792"/>
      <c r="V2215" s="817" t="e">
        <f>IF(C2215="",NA(),IF(OR(C2215="Smelter not listed",C2215="Smelter not yet identified"),MATCH($B2215&amp;$D2215,'Smelter Look-up'!$J:$J,0),MATCH($B2215&amp;$C2215,'Smelter Look-up'!$J:$J,0)))</f>
        <v>#N/A</v>
      </c>
      <c r="X2215" s="818">
        <f t="shared" si="312"/>
        <v>0</v>
      </c>
      <c r="AB2215" s="819" t="str">
        <f t="shared" si="313"/>
      </c>
    </row>
    <row r="2216" ht="20"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1"/>
      </c>
      <c r="T2216" s="772" t="str">
        <f>IF(B2216="","",IF(ISERROR(MATCH($J2216,SorP!$B$1:$B$6226,0)),"",INDIRECT("'SorP'!$A$"&amp;MATCH($S2216&amp;$J2216,SorP!C:C,0))))</f>
      </c>
      <c r="U2216" s="792"/>
      <c r="V2216" s="817" t="e">
        <f>IF(C2216="",NA(),IF(OR(C2216="Smelter not listed",C2216="Smelter not yet identified"),MATCH($B2216&amp;$D2216,'Smelter Look-up'!$J:$J,0),MATCH($B2216&amp;$C2216,'Smelter Look-up'!$J:$J,0)))</f>
        <v>#N/A</v>
      </c>
      <c r="X2216" s="818">
        <f t="shared" si="312"/>
        <v>0</v>
      </c>
      <c r="AB2216" s="819" t="str">
        <f t="shared" si="313"/>
      </c>
    </row>
    <row r="2217" ht="20"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1"/>
      </c>
      <c r="T2217" s="772" t="str">
        <f>IF(B2217="","",IF(ISERROR(MATCH($J2217,SorP!$B$1:$B$6226,0)),"",INDIRECT("'SorP'!$A$"&amp;MATCH($S2217&amp;$J2217,SorP!C:C,0))))</f>
      </c>
      <c r="U2217" s="792"/>
      <c r="V2217" s="817" t="e">
        <f>IF(C2217="",NA(),IF(OR(C2217="Smelter not listed",C2217="Smelter not yet identified"),MATCH($B2217&amp;$D2217,'Smelter Look-up'!$J:$J,0),MATCH($B2217&amp;$C2217,'Smelter Look-up'!$J:$J,0)))</f>
        <v>#N/A</v>
      </c>
      <c r="X2217" s="818">
        <f t="shared" si="312"/>
        <v>0</v>
      </c>
      <c r="AB2217" s="819" t="str">
        <f t="shared" si="313"/>
      </c>
    </row>
    <row r="2218" ht="20"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1"/>
      </c>
      <c r="T2218" s="772" t="str">
        <f>IF(B2218="","",IF(ISERROR(MATCH($J2218,SorP!$B$1:$B$6226,0)),"",INDIRECT("'SorP'!$A$"&amp;MATCH($S2218&amp;$J2218,SorP!C:C,0))))</f>
      </c>
      <c r="U2218" s="792"/>
      <c r="V2218" s="817" t="e">
        <f>IF(C2218="",NA(),IF(OR(C2218="Smelter not listed",C2218="Smelter not yet identified"),MATCH($B2218&amp;$D2218,'Smelter Look-up'!$J:$J,0),MATCH($B2218&amp;$C2218,'Smelter Look-up'!$J:$J,0)))</f>
        <v>#N/A</v>
      </c>
      <c r="X2218" s="818">
        <f t="shared" si="312"/>
        <v>0</v>
      </c>
      <c r="AB2218" s="819" t="str">
        <f t="shared" si="313"/>
      </c>
    </row>
    <row r="2219" ht="20"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1"/>
      </c>
      <c r="T2219" s="772" t="str">
        <f>IF(B2219="","",IF(ISERROR(MATCH($J2219,SorP!$B$1:$B$6226,0)),"",INDIRECT("'SorP'!$A$"&amp;MATCH($S2219&amp;$J2219,SorP!C:C,0))))</f>
      </c>
      <c r="U2219" s="792"/>
      <c r="V2219" s="817" t="e">
        <f>IF(C2219="",NA(),IF(OR(C2219="Smelter not listed",C2219="Smelter not yet identified"),MATCH($B2219&amp;$D2219,'Smelter Look-up'!$J:$J,0),MATCH($B2219&amp;$C2219,'Smelter Look-up'!$J:$J,0)))</f>
        <v>#N/A</v>
      </c>
      <c r="X2219" s="818">
        <f t="shared" si="312"/>
        <v>0</v>
      </c>
      <c r="AB2219" s="819" t="str">
        <f t="shared" si="313"/>
      </c>
    </row>
    <row r="2220" ht="20"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1"/>
      </c>
      <c r="T2220" s="772" t="str">
        <f>IF(B2220="","",IF(ISERROR(MATCH($J2220,SorP!$B$1:$B$6226,0)),"",INDIRECT("'SorP'!$A$"&amp;MATCH($S2220&amp;$J2220,SorP!C:C,0))))</f>
      </c>
      <c r="U2220" s="792"/>
      <c r="V2220" s="817" t="e">
        <f>IF(C2220="",NA(),IF(OR(C2220="Smelter not listed",C2220="Smelter not yet identified"),MATCH($B2220&amp;$D2220,'Smelter Look-up'!$J:$J,0),MATCH($B2220&amp;$C2220,'Smelter Look-up'!$J:$J,0)))</f>
        <v>#N/A</v>
      </c>
      <c r="X2220" s="818">
        <f t="shared" si="312"/>
        <v>0</v>
      </c>
      <c r="AB2220" s="819" t="str">
        <f t="shared" si="313"/>
      </c>
    </row>
    <row r="2221" ht="20"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1"/>
      </c>
      <c r="T2221" s="772" t="str">
        <f>IF(B2221="","",IF(ISERROR(MATCH($J2221,SorP!$B$1:$B$6226,0)),"",INDIRECT("'SorP'!$A$"&amp;MATCH($S2221&amp;$J2221,SorP!C:C,0))))</f>
      </c>
      <c r="U2221" s="792"/>
      <c r="V2221" s="817" t="e">
        <f>IF(C2221="",NA(),IF(OR(C2221="Smelter not listed",C2221="Smelter not yet identified"),MATCH($B2221&amp;$D2221,'Smelter Look-up'!$J:$J,0),MATCH($B2221&amp;$C2221,'Smelter Look-up'!$J:$J,0)))</f>
        <v>#N/A</v>
      </c>
      <c r="X2221" s="818">
        <f t="shared" si="312"/>
        <v>0</v>
      </c>
      <c r="AB2221" s="819" t="str">
        <f t="shared" si="313"/>
      </c>
    </row>
    <row r="2222" ht="20"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1"/>
      </c>
      <c r="T2222" s="772" t="str">
        <f>IF(B2222="","",IF(ISERROR(MATCH($J2222,SorP!$B$1:$B$6226,0)),"",INDIRECT("'SorP'!$A$"&amp;MATCH($S2222&amp;$J2222,SorP!C:C,0))))</f>
      </c>
      <c r="U2222" s="792"/>
      <c r="V2222" s="817" t="e">
        <f>IF(C2222="",NA(),IF(OR(C2222="Smelter not listed",C2222="Smelter not yet identified"),MATCH($B2222&amp;$D2222,'Smelter Look-up'!$J:$J,0),MATCH($B2222&amp;$C2222,'Smelter Look-up'!$J:$J,0)))</f>
        <v>#N/A</v>
      </c>
      <c r="X2222" s="818">
        <f t="shared" si="312"/>
        <v>0</v>
      </c>
      <c r="AB2222" s="819" t="str">
        <f t="shared" si="313"/>
      </c>
    </row>
    <row r="2223" ht="20"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1"/>
      </c>
      <c r="T2223" s="772" t="str">
        <f>IF(B2223="","",IF(ISERROR(MATCH($J2223,SorP!$B$1:$B$6226,0)),"",INDIRECT("'SorP'!$A$"&amp;MATCH($S2223&amp;$J2223,SorP!C:C,0))))</f>
      </c>
      <c r="U2223" s="792"/>
      <c r="V2223" s="817" t="e">
        <f>IF(C2223="",NA(),IF(OR(C2223="Smelter not listed",C2223="Smelter not yet identified"),MATCH($B2223&amp;$D2223,'Smelter Look-up'!$J:$J,0),MATCH($B2223&amp;$C2223,'Smelter Look-up'!$J:$J,0)))</f>
        <v>#N/A</v>
      </c>
      <c r="X2223" s="818">
        <f t="shared" si="312"/>
        <v>0</v>
      </c>
      <c r="AB2223" s="819" t="str">
        <f t="shared" si="313"/>
      </c>
    </row>
    <row r="2224" ht="20"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1"/>
      </c>
      <c r="T2224" s="772" t="str">
        <f>IF(B2224="","",IF(ISERROR(MATCH($J2224,SorP!$B$1:$B$6226,0)),"",INDIRECT("'SorP'!$A$"&amp;MATCH($S2224&amp;$J2224,SorP!C:C,0))))</f>
      </c>
      <c r="U2224" s="792"/>
      <c r="V2224" s="817" t="e">
        <f>IF(C2224="",NA(),IF(OR(C2224="Smelter not listed",C2224="Smelter not yet identified"),MATCH($B2224&amp;$D2224,'Smelter Look-up'!$J:$J,0),MATCH($B2224&amp;$C2224,'Smelter Look-up'!$J:$J,0)))</f>
        <v>#N/A</v>
      </c>
      <c r="X2224" s="818">
        <f t="shared" si="312"/>
        <v>0</v>
      </c>
      <c r="AB2224" s="819" t="str">
        <f t="shared" si="313"/>
      </c>
    </row>
    <row r="2225" ht="20"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1"/>
      </c>
      <c r="T2225" s="772" t="str">
        <f>IF(B2225="","",IF(ISERROR(MATCH($J2225,SorP!$B$1:$B$6226,0)),"",INDIRECT("'SorP'!$A$"&amp;MATCH($S2225&amp;$J2225,SorP!C:C,0))))</f>
      </c>
      <c r="U2225" s="792"/>
      <c r="V2225" s="817" t="e">
        <f>IF(C2225="",NA(),IF(OR(C2225="Smelter not listed",C2225="Smelter not yet identified"),MATCH($B2225&amp;$D2225,'Smelter Look-up'!$J:$J,0),MATCH($B2225&amp;$C2225,'Smelter Look-up'!$J:$J,0)))</f>
        <v>#N/A</v>
      </c>
      <c r="X2225" s="818">
        <f t="shared" si="312"/>
        <v>0</v>
      </c>
      <c r="AB2225" s="819" t="str">
        <f t="shared" si="313"/>
      </c>
    </row>
    <row r="2226" ht="20"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1"/>
      </c>
      <c r="T2226" s="772" t="str">
        <f>IF(B2226="","",IF(ISERROR(MATCH($J2226,SorP!$B$1:$B$6226,0)),"",INDIRECT("'SorP'!$A$"&amp;MATCH($S2226&amp;$J2226,SorP!C:C,0))))</f>
      </c>
      <c r="U2226" s="792"/>
      <c r="V2226" s="817" t="e">
        <f>IF(C2226="",NA(),IF(OR(C2226="Smelter not listed",C2226="Smelter not yet identified"),MATCH($B2226&amp;$D2226,'Smelter Look-up'!$J:$J,0),MATCH($B2226&amp;$C2226,'Smelter Look-up'!$J:$J,0)))</f>
        <v>#N/A</v>
      </c>
      <c r="X2226" s="818">
        <f t="shared" si="312"/>
        <v>0</v>
      </c>
      <c r="AB2226" s="819" t="str">
        <f t="shared" si="313"/>
      </c>
    </row>
    <row r="2227" ht="20"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1"/>
      </c>
      <c r="T2227" s="772" t="str">
        <f>IF(B2227="","",IF(ISERROR(MATCH($J2227,SorP!$B$1:$B$6226,0)),"",INDIRECT("'SorP'!$A$"&amp;MATCH($S2227&amp;$J2227,SorP!C:C,0))))</f>
      </c>
      <c r="U2227" s="792"/>
      <c r="V2227" s="817" t="e">
        <f>IF(C2227="",NA(),IF(OR(C2227="Smelter not listed",C2227="Smelter not yet identified"),MATCH($B2227&amp;$D2227,'Smelter Look-up'!$J:$J,0),MATCH($B2227&amp;$C2227,'Smelter Look-up'!$J:$J,0)))</f>
        <v>#N/A</v>
      </c>
      <c r="X2227" s="818">
        <f t="shared" si="312"/>
        <v>0</v>
      </c>
      <c r="AB2227" s="819" t="str">
        <f t="shared" si="313"/>
      </c>
    </row>
    <row r="2228" ht="20"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1"/>
      </c>
      <c r="T2228" s="772" t="str">
        <f>IF(B2228="","",IF(ISERROR(MATCH($J2228,SorP!$B$1:$B$6226,0)),"",INDIRECT("'SorP'!$A$"&amp;MATCH($S2228&amp;$J2228,SorP!C:C,0))))</f>
      </c>
      <c r="U2228" s="792"/>
      <c r="V2228" s="817" t="e">
        <f>IF(C2228="",NA(),IF(OR(C2228="Smelter not listed",C2228="Smelter not yet identified"),MATCH($B2228&amp;$D2228,'Smelter Look-up'!$J:$J,0),MATCH($B2228&amp;$C2228,'Smelter Look-up'!$J:$J,0)))</f>
        <v>#N/A</v>
      </c>
      <c r="X2228" s="818">
        <f t="shared" si="312"/>
        <v>0</v>
      </c>
      <c r="AB2228" s="819" t="str">
        <f t="shared" si="313"/>
      </c>
    </row>
    <row r="2229" ht="20"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1"/>
      </c>
      <c r="T2229" s="772" t="str">
        <f>IF(B2229="","",IF(ISERROR(MATCH($J2229,SorP!$B$1:$B$6226,0)),"",INDIRECT("'SorP'!$A$"&amp;MATCH($S2229&amp;$J2229,SorP!C:C,0))))</f>
      </c>
      <c r="U2229" s="792"/>
      <c r="V2229" s="817" t="e">
        <f>IF(C2229="",NA(),IF(OR(C2229="Smelter not listed",C2229="Smelter not yet identified"),MATCH($B2229&amp;$D2229,'Smelter Look-up'!$J:$J,0),MATCH($B2229&amp;$C2229,'Smelter Look-up'!$J:$J,0)))</f>
        <v>#N/A</v>
      </c>
      <c r="X2229" s="818">
        <f t="shared" si="312"/>
        <v>0</v>
      </c>
      <c r="AB2229" s="819" t="str">
        <f t="shared" si="313"/>
      </c>
    </row>
    <row r="2230" ht="20"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1"/>
      </c>
      <c r="T2230" s="772" t="str">
        <f>IF(B2230="","",IF(ISERROR(MATCH($J2230,SorP!$B$1:$B$6226,0)),"",INDIRECT("'SorP'!$A$"&amp;MATCH($S2230&amp;$J2230,SorP!C:C,0))))</f>
      </c>
      <c r="U2230" s="792"/>
      <c r="V2230" s="817" t="e">
        <f>IF(C2230="",NA(),IF(OR(C2230="Smelter not listed",C2230="Smelter not yet identified"),MATCH($B2230&amp;$D2230,'Smelter Look-up'!$J:$J,0),MATCH($B2230&amp;$C2230,'Smelter Look-up'!$J:$J,0)))</f>
        <v>#N/A</v>
      </c>
      <c r="X2230" s="818">
        <f t="shared" si="312"/>
        <v>0</v>
      </c>
      <c r="AB2230" s="819" t="str">
        <f t="shared" si="313"/>
      </c>
    </row>
    <row r="2231" ht="20"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1"/>
      </c>
      <c r="T2231" s="772" t="str">
        <f>IF(B2231="","",IF(ISERROR(MATCH($J2231,SorP!$B$1:$B$6226,0)),"",INDIRECT("'SorP'!$A$"&amp;MATCH($S2231&amp;$J2231,SorP!C:C,0))))</f>
      </c>
      <c r="U2231" s="792"/>
      <c r="V2231" s="817" t="e">
        <f>IF(C2231="",NA(),IF(OR(C2231="Smelter not listed",C2231="Smelter not yet identified"),MATCH($B2231&amp;$D2231,'Smelter Look-up'!$J:$J,0),MATCH($B2231&amp;$C2231,'Smelter Look-up'!$J:$J,0)))</f>
        <v>#N/A</v>
      </c>
      <c r="X2231" s="818">
        <f t="shared" si="312"/>
        <v>0</v>
      </c>
      <c r="AB2231" s="819" t="str">
        <f t="shared" si="313"/>
      </c>
    </row>
    <row r="2232" ht="20"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1"/>
      </c>
      <c r="T2232" s="772" t="str">
        <f>IF(B2232="","",IF(ISERROR(MATCH($J2232,SorP!$B$1:$B$6226,0)),"",INDIRECT("'SorP'!$A$"&amp;MATCH($S2232&amp;$J2232,SorP!C:C,0))))</f>
      </c>
      <c r="U2232" s="792"/>
      <c r="V2232" s="817" t="e">
        <f>IF(C2232="",NA(),IF(OR(C2232="Smelter not listed",C2232="Smelter not yet identified"),MATCH($B2232&amp;$D2232,'Smelter Look-up'!$J:$J,0),MATCH($B2232&amp;$C2232,'Smelter Look-up'!$J:$J,0)))</f>
        <v>#N/A</v>
      </c>
      <c r="X2232" s="818">
        <f t="shared" si="312"/>
        <v>0</v>
      </c>
      <c r="AB2232" s="819" t="str">
        <f t="shared" si="313"/>
      </c>
    </row>
    <row r="2233" ht="20"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1"/>
      </c>
      <c r="T2233" s="772" t="str">
        <f>IF(B2233="","",IF(ISERROR(MATCH($J2233,SorP!$B$1:$B$6226,0)),"",INDIRECT("'SorP'!$A$"&amp;MATCH($S2233&amp;$J2233,SorP!C:C,0))))</f>
      </c>
      <c r="U2233" s="792"/>
      <c r="V2233" s="817" t="e">
        <f>IF(C2233="",NA(),IF(OR(C2233="Smelter not listed",C2233="Smelter not yet identified"),MATCH($B2233&amp;$D2233,'Smelter Look-up'!$J:$J,0),MATCH($B2233&amp;$C2233,'Smelter Look-up'!$J:$J,0)))</f>
        <v>#N/A</v>
      </c>
      <c r="X2233" s="818">
        <f t="shared" si="312"/>
        <v>0</v>
      </c>
      <c r="AB2233" s="819" t="str">
        <f t="shared" si="313"/>
      </c>
    </row>
    <row r="2234" ht="20"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1"/>
      </c>
      <c r="T2234" s="772" t="str">
        <f>IF(B2234="","",IF(ISERROR(MATCH($J2234,SorP!$B$1:$B$6226,0)),"",INDIRECT("'SorP'!$A$"&amp;MATCH($S2234&amp;$J2234,SorP!C:C,0))))</f>
      </c>
      <c r="U2234" s="792"/>
      <c r="V2234" s="817" t="e">
        <f>IF(C2234="",NA(),IF(OR(C2234="Smelter not listed",C2234="Smelter not yet identified"),MATCH($B2234&amp;$D2234,'Smelter Look-up'!$J:$J,0),MATCH($B2234&amp;$C2234,'Smelter Look-up'!$J:$J,0)))</f>
        <v>#N/A</v>
      </c>
      <c r="X2234" s="818">
        <f t="shared" si="312"/>
        <v>0</v>
      </c>
      <c r="AB2234" s="819" t="str">
        <f t="shared" si="313"/>
      </c>
    </row>
    <row r="2235" ht="20"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IF(B2235="","",IF(ISERROR(MATCH($J2235,SorP!$B$1:$B$6226,0)),"",INDIRECT("'SorP'!$A$"&amp;MATCH($S2235&amp;$J2235,SorP!C:C,0))))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7">IF(B2236="","",IF(ISERROR(MATCH($E2236,CL,0)),"Unknown",INDIRECT("'C'!$A$"&amp;MATCH($E2236,CL,0)+1)))</f>
      </c>
      <c r="T2236" s="772" t="str">
        <f>IF(B2236="","",IF(ISERROR(MATCH($J2236,SorP!$B$1:$B$6226,0)),"",INDIRECT("'SorP'!$A$"&amp;MATCH($S2236&amp;$J2236,SorP!C:C,0))))</f>
      </c>
      <c r="U2236" s="792"/>
      <c r="V2236" s="817" t="e">
        <f>IF(C2236="",NA(),IF(OR(C2236="Smelter not listed",C2236="Smelter not yet identified"),MATCH($B2236&amp;$D2236,'Smelter Look-up'!$J:$J,0),MATCH($B2236&amp;$C2236,'Smelter Look-up'!$J:$J,0)))</f>
        <v>#N/A</v>
      </c>
      <c r="X2236" s="818">
        <f ref="X2236:X2267" t="shared" si="318">IF(AND(C2236="Smelter not listed",OR(LEN(D2236)=0,LEN(E2236)=0)),1,0)</f>
        <v>0</v>
      </c>
      <c r="AB2236" s="819" t="str">
        <f ref="AB2236:AB2267" t="shared" si="319">B2236&amp;C2236</f>
      </c>
    </row>
    <row r="2237" ht="20"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7"/>
      </c>
      <c r="T2237" s="772" t="str">
        <f>IF(B2237="","",IF(ISERROR(MATCH($J2237,SorP!$B$1:$B$6226,0)),"",INDIRECT("'SorP'!$A$"&amp;MATCH($S2237&amp;$J2237,SorP!C:C,0))))</f>
      </c>
      <c r="U2237" s="792"/>
      <c r="V2237" s="817" t="e">
        <f>IF(C2237="",NA(),IF(OR(C2237="Smelter not listed",C2237="Smelter not yet identified"),MATCH($B2237&amp;$D2237,'Smelter Look-up'!$J:$J,0),MATCH($B2237&amp;$C2237,'Smelter Look-up'!$J:$J,0)))</f>
        <v>#N/A</v>
      </c>
      <c r="X2237" s="818">
        <f t="shared" si="318"/>
        <v>0</v>
      </c>
      <c r="AB2237" s="819" t="str">
        <f t="shared" si="319"/>
      </c>
    </row>
    <row r="2238" ht="20"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7"/>
      </c>
      <c r="T2238" s="772" t="str">
        <f>IF(B2238="","",IF(ISERROR(MATCH($J2238,SorP!$B$1:$B$6226,0)),"",INDIRECT("'SorP'!$A$"&amp;MATCH($S2238&amp;$J2238,SorP!C:C,0))))</f>
      </c>
      <c r="U2238" s="792"/>
      <c r="V2238" s="817" t="e">
        <f>IF(C2238="",NA(),IF(OR(C2238="Smelter not listed",C2238="Smelter not yet identified"),MATCH($B2238&amp;$D2238,'Smelter Look-up'!$J:$J,0),MATCH($B2238&amp;$C2238,'Smelter Look-up'!$J:$J,0)))</f>
        <v>#N/A</v>
      </c>
      <c r="X2238" s="818">
        <f t="shared" si="318"/>
        <v>0</v>
      </c>
      <c r="AB2238" s="819" t="str">
        <f t="shared" si="319"/>
      </c>
    </row>
    <row r="2239" ht="20"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7"/>
      </c>
      <c r="T2239" s="772" t="str">
        <f>IF(B2239="","",IF(ISERROR(MATCH($J2239,SorP!$B$1:$B$6226,0)),"",INDIRECT("'SorP'!$A$"&amp;MATCH($S2239&amp;$J2239,SorP!C:C,0))))</f>
      </c>
      <c r="U2239" s="792"/>
      <c r="V2239" s="817" t="e">
        <f>IF(C2239="",NA(),IF(OR(C2239="Smelter not listed",C2239="Smelter not yet identified"),MATCH($B2239&amp;$D2239,'Smelter Look-up'!$J:$J,0),MATCH($B2239&amp;$C2239,'Smelter Look-up'!$J:$J,0)))</f>
        <v>#N/A</v>
      </c>
      <c r="X2239" s="818">
        <f t="shared" si="318"/>
        <v>0</v>
      </c>
      <c r="AB2239" s="819" t="str">
        <f t="shared" si="319"/>
      </c>
    </row>
    <row r="2240" ht="20"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7"/>
      </c>
      <c r="T2240" s="772" t="str">
        <f>IF(B2240="","",IF(ISERROR(MATCH($J2240,SorP!$B$1:$B$6226,0)),"",INDIRECT("'SorP'!$A$"&amp;MATCH($S2240&amp;$J2240,SorP!C:C,0))))</f>
      </c>
      <c r="U2240" s="792"/>
      <c r="V2240" s="817" t="e">
        <f>IF(C2240="",NA(),IF(OR(C2240="Smelter not listed",C2240="Smelter not yet identified"),MATCH($B2240&amp;$D2240,'Smelter Look-up'!$J:$J,0),MATCH($B2240&amp;$C2240,'Smelter Look-up'!$J:$J,0)))</f>
        <v>#N/A</v>
      </c>
      <c r="X2240" s="818">
        <f t="shared" si="318"/>
        <v>0</v>
      </c>
      <c r="AB2240" s="819" t="str">
        <f t="shared" si="319"/>
      </c>
    </row>
    <row r="2241" ht="20"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7"/>
      </c>
      <c r="T2241" s="772" t="str">
        <f>IF(B2241="","",IF(ISERROR(MATCH($J2241,SorP!$B$1:$B$6226,0)),"",INDIRECT("'SorP'!$A$"&amp;MATCH($S2241&amp;$J2241,SorP!C:C,0))))</f>
      </c>
      <c r="U2241" s="792"/>
      <c r="V2241" s="817" t="e">
        <f>IF(C2241="",NA(),IF(OR(C2241="Smelter not listed",C2241="Smelter not yet identified"),MATCH($B2241&amp;$D2241,'Smelter Look-up'!$J:$J,0),MATCH($B2241&amp;$C2241,'Smelter Look-up'!$J:$J,0)))</f>
        <v>#N/A</v>
      </c>
      <c r="X2241" s="818">
        <f t="shared" si="318"/>
        <v>0</v>
      </c>
      <c r="AB2241" s="819" t="str">
        <f t="shared" si="319"/>
      </c>
    </row>
    <row r="2242" ht="20"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7"/>
      </c>
      <c r="T2242" s="772" t="str">
        <f>IF(B2242="","",IF(ISERROR(MATCH($J2242,SorP!$B$1:$B$6226,0)),"",INDIRECT("'SorP'!$A$"&amp;MATCH($S2242&amp;$J2242,SorP!C:C,0))))</f>
      </c>
      <c r="U2242" s="792"/>
      <c r="V2242" s="817" t="e">
        <f>IF(C2242="",NA(),IF(OR(C2242="Smelter not listed",C2242="Smelter not yet identified"),MATCH($B2242&amp;$D2242,'Smelter Look-up'!$J:$J,0),MATCH($B2242&amp;$C2242,'Smelter Look-up'!$J:$J,0)))</f>
        <v>#N/A</v>
      </c>
      <c r="X2242" s="818">
        <f t="shared" si="318"/>
        <v>0</v>
      </c>
      <c r="AB2242" s="819" t="str">
        <f t="shared" si="319"/>
      </c>
    </row>
    <row r="2243" ht="20"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7"/>
      </c>
      <c r="T2243" s="772" t="str">
        <f>IF(B2243="","",IF(ISERROR(MATCH($J2243,SorP!$B$1:$B$6226,0)),"",INDIRECT("'SorP'!$A$"&amp;MATCH($S2243&amp;$J2243,SorP!C:C,0))))</f>
      </c>
      <c r="U2243" s="792"/>
      <c r="V2243" s="817" t="e">
        <f>IF(C2243="",NA(),IF(OR(C2243="Smelter not listed",C2243="Smelter not yet identified"),MATCH($B2243&amp;$D2243,'Smelter Look-up'!$J:$J,0),MATCH($B2243&amp;$C2243,'Smelter Look-up'!$J:$J,0)))</f>
        <v>#N/A</v>
      </c>
      <c r="X2243" s="818">
        <f t="shared" si="318"/>
        <v>0</v>
      </c>
      <c r="AB2243" s="819" t="str">
        <f t="shared" si="319"/>
      </c>
    </row>
    <row r="2244" ht="20"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7"/>
      </c>
      <c r="T2244" s="772" t="str">
        <f>IF(B2244="","",IF(ISERROR(MATCH($J2244,SorP!$B$1:$B$6226,0)),"",INDIRECT("'SorP'!$A$"&amp;MATCH($S2244&amp;$J2244,SorP!C:C,0))))</f>
      </c>
      <c r="U2244" s="792"/>
      <c r="V2244" s="817" t="e">
        <f>IF(C2244="",NA(),IF(OR(C2244="Smelter not listed",C2244="Smelter not yet identified"),MATCH($B2244&amp;$D2244,'Smelter Look-up'!$J:$J,0),MATCH($B2244&amp;$C2244,'Smelter Look-up'!$J:$J,0)))</f>
        <v>#N/A</v>
      </c>
      <c r="X2244" s="818">
        <f t="shared" si="318"/>
        <v>0</v>
      </c>
      <c r="AB2244" s="819" t="str">
        <f t="shared" si="319"/>
      </c>
    </row>
    <row r="2245" ht="20"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7"/>
      </c>
      <c r="T2245" s="772" t="str">
        <f>IF(B2245="","",IF(ISERROR(MATCH($J2245,SorP!$B$1:$B$6226,0)),"",INDIRECT("'SorP'!$A$"&amp;MATCH($S2245&amp;$J2245,SorP!C:C,0))))</f>
      </c>
      <c r="U2245" s="792"/>
      <c r="V2245" s="817" t="e">
        <f>IF(C2245="",NA(),IF(OR(C2245="Smelter not listed",C2245="Smelter not yet identified"),MATCH($B2245&amp;$D2245,'Smelter Look-up'!$J:$J,0),MATCH($B2245&amp;$C2245,'Smelter Look-up'!$J:$J,0)))</f>
        <v>#N/A</v>
      </c>
      <c r="X2245" s="818">
        <f t="shared" si="318"/>
        <v>0</v>
      </c>
      <c r="AB2245" s="819" t="str">
        <f t="shared" si="319"/>
      </c>
    </row>
    <row r="2246" ht="20"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7"/>
      </c>
      <c r="T2246" s="772" t="str">
        <f>IF(B2246="","",IF(ISERROR(MATCH($J2246,SorP!$B$1:$B$6226,0)),"",INDIRECT("'SorP'!$A$"&amp;MATCH($S2246&amp;$J2246,SorP!C:C,0))))</f>
      </c>
      <c r="U2246" s="792"/>
      <c r="V2246" s="817" t="e">
        <f>IF(C2246="",NA(),IF(OR(C2246="Smelter not listed",C2246="Smelter not yet identified"),MATCH($B2246&amp;$D2246,'Smelter Look-up'!$J:$J,0),MATCH($B2246&amp;$C2246,'Smelter Look-up'!$J:$J,0)))</f>
        <v>#N/A</v>
      </c>
      <c r="X2246" s="818">
        <f t="shared" si="318"/>
        <v>0</v>
      </c>
      <c r="AB2246" s="819" t="str">
        <f t="shared" si="319"/>
      </c>
    </row>
    <row r="2247" ht="20"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7"/>
      </c>
      <c r="T2247" s="772" t="str">
        <f>IF(B2247="","",IF(ISERROR(MATCH($J2247,SorP!$B$1:$B$6226,0)),"",INDIRECT("'SorP'!$A$"&amp;MATCH($S2247&amp;$J2247,SorP!C:C,0))))</f>
      </c>
      <c r="U2247" s="792"/>
      <c r="V2247" s="817" t="e">
        <f>IF(C2247="",NA(),IF(OR(C2247="Smelter not listed",C2247="Smelter not yet identified"),MATCH($B2247&amp;$D2247,'Smelter Look-up'!$J:$J,0),MATCH($B2247&amp;$C2247,'Smelter Look-up'!$J:$J,0)))</f>
        <v>#N/A</v>
      </c>
      <c r="X2247" s="818">
        <f t="shared" si="318"/>
        <v>0</v>
      </c>
      <c r="AB2247" s="819" t="str">
        <f t="shared" si="319"/>
      </c>
    </row>
    <row r="2248" ht="20"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7"/>
      </c>
      <c r="T2248" s="772" t="str">
        <f>IF(B2248="","",IF(ISERROR(MATCH($J2248,SorP!$B$1:$B$6226,0)),"",INDIRECT("'SorP'!$A$"&amp;MATCH($S2248&amp;$J2248,SorP!C:C,0))))</f>
      </c>
      <c r="U2248" s="792"/>
      <c r="V2248" s="817" t="e">
        <f>IF(C2248="",NA(),IF(OR(C2248="Smelter not listed",C2248="Smelter not yet identified"),MATCH($B2248&amp;$D2248,'Smelter Look-up'!$J:$J,0),MATCH($B2248&amp;$C2248,'Smelter Look-up'!$J:$J,0)))</f>
        <v>#N/A</v>
      </c>
      <c r="X2248" s="818">
        <f t="shared" si="318"/>
        <v>0</v>
      </c>
      <c r="AB2248" s="819" t="str">
        <f t="shared" si="319"/>
      </c>
    </row>
    <row r="2249" ht="20"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7"/>
      </c>
      <c r="T2249" s="772" t="str">
        <f>IF(B2249="","",IF(ISERROR(MATCH($J2249,SorP!$B$1:$B$6226,0)),"",INDIRECT("'SorP'!$A$"&amp;MATCH($S2249&amp;$J2249,SorP!C:C,0))))</f>
      </c>
      <c r="U2249" s="792"/>
      <c r="V2249" s="817" t="e">
        <f>IF(C2249="",NA(),IF(OR(C2249="Smelter not listed",C2249="Smelter not yet identified"),MATCH($B2249&amp;$D2249,'Smelter Look-up'!$J:$J,0),MATCH($B2249&amp;$C2249,'Smelter Look-up'!$J:$J,0)))</f>
        <v>#N/A</v>
      </c>
      <c r="X2249" s="818">
        <f t="shared" si="318"/>
        <v>0</v>
      </c>
      <c r="AB2249" s="819" t="str">
        <f t="shared" si="319"/>
      </c>
    </row>
    <row r="2250" ht="20"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7"/>
      </c>
      <c r="T2250" s="772" t="str">
        <f>IF(B2250="","",IF(ISERROR(MATCH($J2250,SorP!$B$1:$B$6226,0)),"",INDIRECT("'SorP'!$A$"&amp;MATCH($S2250&amp;$J2250,SorP!C:C,0))))</f>
      </c>
      <c r="U2250" s="792"/>
      <c r="V2250" s="817" t="e">
        <f>IF(C2250="",NA(),IF(OR(C2250="Smelter not listed",C2250="Smelter not yet identified"),MATCH($B2250&amp;$D2250,'Smelter Look-up'!$J:$J,0),MATCH($B2250&amp;$C2250,'Smelter Look-up'!$J:$J,0)))</f>
        <v>#N/A</v>
      </c>
      <c r="X2250" s="818">
        <f t="shared" si="318"/>
        <v>0</v>
      </c>
      <c r="AB2250" s="819" t="str">
        <f t="shared" si="319"/>
      </c>
    </row>
    <row r="2251" ht="20"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7"/>
      </c>
      <c r="T2251" s="772" t="str">
        <f>IF(B2251="","",IF(ISERROR(MATCH($J2251,SorP!$B$1:$B$6226,0)),"",INDIRECT("'SorP'!$A$"&amp;MATCH($S2251&amp;$J2251,SorP!C:C,0))))</f>
      </c>
      <c r="U2251" s="792"/>
      <c r="V2251" s="817" t="e">
        <f>IF(C2251="",NA(),IF(OR(C2251="Smelter not listed",C2251="Smelter not yet identified"),MATCH($B2251&amp;$D2251,'Smelter Look-up'!$J:$J,0),MATCH($B2251&amp;$C2251,'Smelter Look-up'!$J:$J,0)))</f>
        <v>#N/A</v>
      </c>
      <c r="X2251" s="818">
        <f t="shared" si="318"/>
        <v>0</v>
      </c>
      <c r="AB2251" s="819" t="str">
        <f t="shared" si="319"/>
      </c>
    </row>
    <row r="2252" ht="20"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7"/>
      </c>
      <c r="T2252" s="772" t="str">
        <f>IF(B2252="","",IF(ISERROR(MATCH($J2252,SorP!$B$1:$B$6226,0)),"",INDIRECT("'SorP'!$A$"&amp;MATCH($S2252&amp;$J2252,SorP!C:C,0))))</f>
      </c>
      <c r="U2252" s="792"/>
      <c r="V2252" s="817" t="e">
        <f>IF(C2252="",NA(),IF(OR(C2252="Smelter not listed",C2252="Smelter not yet identified"),MATCH($B2252&amp;$D2252,'Smelter Look-up'!$J:$J,0),MATCH($B2252&amp;$C2252,'Smelter Look-up'!$J:$J,0)))</f>
        <v>#N/A</v>
      </c>
      <c r="X2252" s="818">
        <f t="shared" si="318"/>
        <v>0</v>
      </c>
      <c r="AB2252" s="819" t="str">
        <f t="shared" si="319"/>
      </c>
    </row>
    <row r="2253" ht="20"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7"/>
      </c>
      <c r="T2253" s="772" t="str">
        <f>IF(B2253="","",IF(ISERROR(MATCH($J2253,SorP!$B$1:$B$6226,0)),"",INDIRECT("'SorP'!$A$"&amp;MATCH($S2253&amp;$J2253,SorP!C:C,0))))</f>
      </c>
      <c r="U2253" s="792"/>
      <c r="V2253" s="817" t="e">
        <f>IF(C2253="",NA(),IF(OR(C2253="Smelter not listed",C2253="Smelter not yet identified"),MATCH($B2253&amp;$D2253,'Smelter Look-up'!$J:$J,0),MATCH($B2253&amp;$C2253,'Smelter Look-up'!$J:$J,0)))</f>
        <v>#N/A</v>
      </c>
      <c r="X2253" s="818">
        <f t="shared" si="318"/>
        <v>0</v>
      </c>
      <c r="AB2253" s="819" t="str">
        <f t="shared" si="319"/>
      </c>
    </row>
    <row r="2254" ht="20"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7"/>
      </c>
      <c r="T2254" s="772" t="str">
        <f>IF(B2254="","",IF(ISERROR(MATCH($J2254,SorP!$B$1:$B$6226,0)),"",INDIRECT("'SorP'!$A$"&amp;MATCH($S2254&amp;$J2254,SorP!C:C,0))))</f>
      </c>
      <c r="U2254" s="792"/>
      <c r="V2254" s="817" t="e">
        <f>IF(C2254="",NA(),IF(OR(C2254="Smelter not listed",C2254="Smelter not yet identified"),MATCH($B2254&amp;$D2254,'Smelter Look-up'!$J:$J,0),MATCH($B2254&amp;$C2254,'Smelter Look-up'!$J:$J,0)))</f>
        <v>#N/A</v>
      </c>
      <c r="X2254" s="818">
        <f t="shared" si="318"/>
        <v>0</v>
      </c>
      <c r="AB2254" s="819" t="str">
        <f t="shared" si="319"/>
      </c>
    </row>
    <row r="2255" ht="20"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7"/>
      </c>
      <c r="T2255" s="772" t="str">
        <f>IF(B2255="","",IF(ISERROR(MATCH($J2255,SorP!$B$1:$B$6226,0)),"",INDIRECT("'SorP'!$A$"&amp;MATCH($S2255&amp;$J2255,SorP!C:C,0))))</f>
      </c>
      <c r="U2255" s="792"/>
      <c r="V2255" s="817" t="e">
        <f>IF(C2255="",NA(),IF(OR(C2255="Smelter not listed",C2255="Smelter not yet identified"),MATCH($B2255&amp;$D2255,'Smelter Look-up'!$J:$J,0),MATCH($B2255&amp;$C2255,'Smelter Look-up'!$J:$J,0)))</f>
        <v>#N/A</v>
      </c>
      <c r="X2255" s="818">
        <f t="shared" si="318"/>
        <v>0</v>
      </c>
      <c r="AB2255" s="819" t="str">
        <f t="shared" si="319"/>
      </c>
    </row>
    <row r="2256" ht="20"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7"/>
      </c>
      <c r="T2256" s="772" t="str">
        <f>IF(B2256="","",IF(ISERROR(MATCH($J2256,SorP!$B$1:$B$6226,0)),"",INDIRECT("'SorP'!$A$"&amp;MATCH($S2256&amp;$J2256,SorP!C:C,0))))</f>
      </c>
      <c r="U2256" s="792"/>
      <c r="V2256" s="817" t="e">
        <f>IF(C2256="",NA(),IF(OR(C2256="Smelter not listed",C2256="Smelter not yet identified"),MATCH($B2256&amp;$D2256,'Smelter Look-up'!$J:$J,0),MATCH($B2256&amp;$C2256,'Smelter Look-up'!$J:$J,0)))</f>
        <v>#N/A</v>
      </c>
      <c r="X2256" s="818">
        <f t="shared" si="318"/>
        <v>0</v>
      </c>
      <c r="AB2256" s="819" t="str">
        <f t="shared" si="319"/>
      </c>
    </row>
    <row r="2257" ht="20"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7"/>
      </c>
      <c r="T2257" s="772" t="str">
        <f>IF(B2257="","",IF(ISERROR(MATCH($J2257,SorP!$B$1:$B$6226,0)),"",INDIRECT("'SorP'!$A$"&amp;MATCH($S2257&amp;$J2257,SorP!C:C,0))))</f>
      </c>
      <c r="U2257" s="792"/>
      <c r="V2257" s="817" t="e">
        <f>IF(C2257="",NA(),IF(OR(C2257="Smelter not listed",C2257="Smelter not yet identified"),MATCH($B2257&amp;$D2257,'Smelter Look-up'!$J:$J,0),MATCH($B2257&amp;$C2257,'Smelter Look-up'!$J:$J,0)))</f>
        <v>#N/A</v>
      </c>
      <c r="X2257" s="818">
        <f t="shared" si="318"/>
        <v>0</v>
      </c>
      <c r="AB2257" s="819" t="str">
        <f t="shared" si="319"/>
      </c>
    </row>
    <row r="2258" ht="20"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7"/>
      </c>
      <c r="T2258" s="772" t="str">
        <f>IF(B2258="","",IF(ISERROR(MATCH($J2258,SorP!$B$1:$B$6226,0)),"",INDIRECT("'SorP'!$A$"&amp;MATCH($S2258&amp;$J2258,SorP!C:C,0))))</f>
      </c>
      <c r="U2258" s="792"/>
      <c r="V2258" s="817" t="e">
        <f>IF(C2258="",NA(),IF(OR(C2258="Smelter not listed",C2258="Smelter not yet identified"),MATCH($B2258&amp;$D2258,'Smelter Look-up'!$J:$J,0),MATCH($B2258&amp;$C2258,'Smelter Look-up'!$J:$J,0)))</f>
        <v>#N/A</v>
      </c>
      <c r="X2258" s="818">
        <f t="shared" si="318"/>
        <v>0</v>
      </c>
      <c r="AB2258" s="819" t="str">
        <f t="shared" si="319"/>
      </c>
    </row>
    <row r="2259" ht="20"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7"/>
      </c>
      <c r="T2259" s="772" t="str">
        <f>IF(B2259="","",IF(ISERROR(MATCH($J2259,SorP!$B$1:$B$6226,0)),"",INDIRECT("'SorP'!$A$"&amp;MATCH($S2259&amp;$J2259,SorP!C:C,0))))</f>
      </c>
      <c r="U2259" s="792"/>
      <c r="V2259" s="817" t="e">
        <f>IF(C2259="",NA(),IF(OR(C2259="Smelter not listed",C2259="Smelter not yet identified"),MATCH($B2259&amp;$D2259,'Smelter Look-up'!$J:$J,0),MATCH($B2259&amp;$C2259,'Smelter Look-up'!$J:$J,0)))</f>
        <v>#N/A</v>
      </c>
      <c r="X2259" s="818">
        <f t="shared" si="318"/>
        <v>0</v>
      </c>
      <c r="AB2259" s="819" t="str">
        <f t="shared" si="319"/>
      </c>
    </row>
    <row r="2260" ht="20"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7"/>
      </c>
      <c r="T2260" s="772" t="str">
        <f>IF(B2260="","",IF(ISERROR(MATCH($J2260,SorP!$B$1:$B$6226,0)),"",INDIRECT("'SorP'!$A$"&amp;MATCH($S2260&amp;$J2260,SorP!C:C,0))))</f>
      </c>
      <c r="U2260" s="792"/>
      <c r="V2260" s="817" t="e">
        <f>IF(C2260="",NA(),IF(OR(C2260="Smelter not listed",C2260="Smelter not yet identified"),MATCH($B2260&amp;$D2260,'Smelter Look-up'!$J:$J,0),MATCH($B2260&amp;$C2260,'Smelter Look-up'!$J:$J,0)))</f>
        <v>#N/A</v>
      </c>
      <c r="X2260" s="818">
        <f t="shared" si="318"/>
        <v>0</v>
      </c>
      <c r="AB2260" s="819" t="str">
        <f t="shared" si="319"/>
      </c>
    </row>
    <row r="2261" ht="20"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7"/>
      </c>
      <c r="T2261" s="772" t="str">
        <f>IF(B2261="","",IF(ISERROR(MATCH($J2261,SorP!$B$1:$B$6226,0)),"",INDIRECT("'SorP'!$A$"&amp;MATCH($S2261&amp;$J2261,SorP!C:C,0))))</f>
      </c>
      <c r="U2261" s="792"/>
      <c r="V2261" s="817" t="e">
        <f>IF(C2261="",NA(),IF(OR(C2261="Smelter not listed",C2261="Smelter not yet identified"),MATCH($B2261&amp;$D2261,'Smelter Look-up'!$J:$J,0),MATCH($B2261&amp;$C2261,'Smelter Look-up'!$J:$J,0)))</f>
        <v>#N/A</v>
      </c>
      <c r="X2261" s="818">
        <f t="shared" si="318"/>
        <v>0</v>
      </c>
      <c r="AB2261" s="819" t="str">
        <f t="shared" si="319"/>
      </c>
    </row>
    <row r="2262" ht="20"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7"/>
      </c>
      <c r="T2262" s="772" t="str">
        <f>IF(B2262="","",IF(ISERROR(MATCH($J2262,SorP!$B$1:$B$6226,0)),"",INDIRECT("'SorP'!$A$"&amp;MATCH($S2262&amp;$J2262,SorP!C:C,0))))</f>
      </c>
      <c r="U2262" s="792"/>
      <c r="V2262" s="817" t="e">
        <f>IF(C2262="",NA(),IF(OR(C2262="Smelter not listed",C2262="Smelter not yet identified"),MATCH($B2262&amp;$D2262,'Smelter Look-up'!$J:$J,0),MATCH($B2262&amp;$C2262,'Smelter Look-up'!$J:$J,0)))</f>
        <v>#N/A</v>
      </c>
      <c r="X2262" s="818">
        <f t="shared" si="318"/>
        <v>0</v>
      </c>
      <c r="AB2262" s="819" t="str">
        <f t="shared" si="319"/>
      </c>
    </row>
    <row r="2263" ht="20"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7"/>
      </c>
      <c r="T2263" s="772" t="str">
        <f>IF(B2263="","",IF(ISERROR(MATCH($J2263,SorP!$B$1:$B$6226,0)),"",INDIRECT("'SorP'!$A$"&amp;MATCH($S2263&amp;$J2263,SorP!C:C,0))))</f>
      </c>
      <c r="U2263" s="792"/>
      <c r="V2263" s="817" t="e">
        <f>IF(C2263="",NA(),IF(OR(C2263="Smelter not listed",C2263="Smelter not yet identified"),MATCH($B2263&amp;$D2263,'Smelter Look-up'!$J:$J,0),MATCH($B2263&amp;$C2263,'Smelter Look-up'!$J:$J,0)))</f>
        <v>#N/A</v>
      </c>
      <c r="X2263" s="818">
        <f t="shared" si="318"/>
        <v>0</v>
      </c>
      <c r="AB2263" s="819" t="str">
        <f t="shared" si="319"/>
      </c>
    </row>
    <row r="2264" ht="20"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7"/>
      </c>
      <c r="T2264" s="772" t="str">
        <f>IF(B2264="","",IF(ISERROR(MATCH($J2264,SorP!$B$1:$B$6226,0)),"",INDIRECT("'SorP'!$A$"&amp;MATCH($S2264&amp;$J2264,SorP!C:C,0))))</f>
      </c>
      <c r="U2264" s="792"/>
      <c r="V2264" s="817" t="e">
        <f>IF(C2264="",NA(),IF(OR(C2264="Smelter not listed",C2264="Smelter not yet identified"),MATCH($B2264&amp;$D2264,'Smelter Look-up'!$J:$J,0),MATCH($B2264&amp;$C2264,'Smelter Look-up'!$J:$J,0)))</f>
        <v>#N/A</v>
      </c>
      <c r="X2264" s="818">
        <f t="shared" si="318"/>
        <v>0</v>
      </c>
      <c r="AB2264" s="819" t="str">
        <f t="shared" si="319"/>
      </c>
    </row>
    <row r="2265" ht="20"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7"/>
      </c>
      <c r="T2265" s="772" t="str">
        <f>IF(B2265="","",IF(ISERROR(MATCH($J2265,SorP!$B$1:$B$6226,0)),"",INDIRECT("'SorP'!$A$"&amp;MATCH($S2265&amp;$J2265,SorP!C:C,0))))</f>
      </c>
      <c r="U2265" s="792"/>
      <c r="V2265" s="817" t="e">
        <f>IF(C2265="",NA(),IF(OR(C2265="Smelter not listed",C2265="Smelter not yet identified"),MATCH($B2265&amp;$D2265,'Smelter Look-up'!$J:$J,0),MATCH($B2265&amp;$C2265,'Smelter Look-up'!$J:$J,0)))</f>
        <v>#N/A</v>
      </c>
      <c r="X2265" s="818">
        <f t="shared" si="318"/>
        <v>0</v>
      </c>
      <c r="AB2265" s="819" t="str">
        <f t="shared" si="319"/>
      </c>
    </row>
    <row r="2266" ht="20"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7"/>
      </c>
      <c r="T2266" s="772" t="str">
        <f>IF(B2266="","",IF(ISERROR(MATCH($J2266,SorP!$B$1:$B$6226,0)),"",INDIRECT("'SorP'!$A$"&amp;MATCH($S2266&amp;$J2266,SorP!C:C,0))))</f>
      </c>
      <c r="U2266" s="792"/>
      <c r="V2266" s="817" t="e">
        <f>IF(C2266="",NA(),IF(OR(C2266="Smelter not listed",C2266="Smelter not yet identified"),MATCH($B2266&amp;$D2266,'Smelter Look-up'!$J:$J,0),MATCH($B2266&amp;$C2266,'Smelter Look-up'!$J:$J,0)))</f>
        <v>#N/A</v>
      </c>
      <c r="X2266" s="818">
        <f t="shared" si="318"/>
        <v>0</v>
      </c>
      <c r="AB2266" s="819" t="str">
        <f t="shared" si="319"/>
      </c>
    </row>
    <row r="2267" ht="20"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7"/>
      </c>
      <c r="T2267" s="772" t="str">
        <f>IF(B2267="","",IF(ISERROR(MATCH($J2267,SorP!$B$1:$B$6226,0)),"",INDIRECT("'SorP'!$A$"&amp;MATCH($S2267&amp;$J2267,SorP!C:C,0))))</f>
      </c>
      <c r="U2267" s="792"/>
      <c r="V2267" s="817" t="e">
        <f>IF(C2267="",NA(),IF(OR(C2267="Smelter not listed",C2267="Smelter not yet identified"),MATCH($B2267&amp;$D2267,'Smelter Look-up'!$J:$J,0),MATCH($B2267&amp;$C2267,'Smelter Look-up'!$J:$J,0)))</f>
        <v>#N/A</v>
      </c>
      <c r="X2267" s="818">
        <f t="shared" si="318"/>
        <v>0</v>
      </c>
      <c r="AB2267" s="819" t="str">
        <f t="shared" si="319"/>
      </c>
    </row>
    <row r="2268" ht="20"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0">IF(B2268="","",IF(ISERROR(MATCH($E2268,CL,0)),"Unknown",INDIRECT("'C'!$A$"&amp;MATCH($E2268,CL,0)+1)))</f>
      </c>
      <c r="T2268" s="772" t="str">
        <f>IF(B2268="","",IF(ISERROR(MATCH($J2268,SorP!$B$1:$B$6226,0)),"",INDIRECT("'SorP'!$A$"&amp;MATCH($S2268&amp;$J2268,SorP!C:C,0))))</f>
      </c>
      <c r="U2268" s="792"/>
      <c r="V2268" s="817" t="e">
        <f>IF(C2268="",NA(),IF(OR(C2268="Smelter not listed",C2268="Smelter not yet identified"),MATCH($B2268&amp;$D2268,'Smelter Look-up'!$J:$J,0),MATCH($B2268&amp;$C2268,'Smelter Look-up'!$J:$J,0)))</f>
        <v>#N/A</v>
      </c>
      <c r="X2268" s="818">
        <f ref="X2268:X2298" t="shared" si="321">IF(AND(C2268="Smelter not listed",OR(LEN(D2268)=0,LEN(E2268)=0)),1,0)</f>
        <v>0</v>
      </c>
      <c r="AB2268" s="819" t="str">
        <f ref="AB2268:AB2298" t="shared" si="322">B2268&amp;C2268</f>
      </c>
    </row>
    <row r="2269" ht="20"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0"/>
      </c>
      <c r="T2269" s="772" t="str">
        <f>IF(B2269="","",IF(ISERROR(MATCH($J2269,SorP!$B$1:$B$6226,0)),"",INDIRECT("'SorP'!$A$"&amp;MATCH($S2269&amp;$J2269,SorP!C:C,0))))</f>
      </c>
      <c r="U2269" s="792"/>
      <c r="V2269" s="817" t="e">
        <f>IF(C2269="",NA(),IF(OR(C2269="Smelter not listed",C2269="Smelter not yet identified"),MATCH($B2269&amp;$D2269,'Smelter Look-up'!$J:$J,0),MATCH($B2269&amp;$C2269,'Smelter Look-up'!$J:$J,0)))</f>
        <v>#N/A</v>
      </c>
      <c r="X2269" s="818">
        <f t="shared" si="321"/>
        <v>0</v>
      </c>
      <c r="AB2269" s="819" t="str">
        <f t="shared" si="322"/>
      </c>
    </row>
    <row r="2270" ht="20"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0"/>
      </c>
      <c r="T2270" s="772" t="str">
        <f>IF(B2270="","",IF(ISERROR(MATCH($J2270,SorP!$B$1:$B$6226,0)),"",INDIRECT("'SorP'!$A$"&amp;MATCH($S2270&amp;$J2270,SorP!C:C,0))))</f>
      </c>
      <c r="U2270" s="792"/>
      <c r="V2270" s="817" t="e">
        <f>IF(C2270="",NA(),IF(OR(C2270="Smelter not listed",C2270="Smelter not yet identified"),MATCH($B2270&amp;$D2270,'Smelter Look-up'!$J:$J,0),MATCH($B2270&amp;$C2270,'Smelter Look-up'!$J:$J,0)))</f>
        <v>#N/A</v>
      </c>
      <c r="X2270" s="818">
        <f t="shared" si="321"/>
        <v>0</v>
      </c>
      <c r="AB2270" s="819" t="str">
        <f t="shared" si="322"/>
      </c>
    </row>
    <row r="2271" ht="20"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0"/>
      </c>
      <c r="T2271" s="772" t="str">
        <f>IF(B2271="","",IF(ISERROR(MATCH($J2271,SorP!$B$1:$B$6226,0)),"",INDIRECT("'SorP'!$A$"&amp;MATCH($S2271&amp;$J2271,SorP!C:C,0))))</f>
      </c>
      <c r="U2271" s="792"/>
      <c r="V2271" s="817" t="e">
        <f>IF(C2271="",NA(),IF(OR(C2271="Smelter not listed",C2271="Smelter not yet identified"),MATCH($B2271&amp;$D2271,'Smelter Look-up'!$J:$J,0),MATCH($B2271&amp;$C2271,'Smelter Look-up'!$J:$J,0)))</f>
        <v>#N/A</v>
      </c>
      <c r="X2271" s="818">
        <f t="shared" si="321"/>
        <v>0</v>
      </c>
      <c r="AB2271" s="819" t="str">
        <f t="shared" si="322"/>
      </c>
    </row>
    <row r="2272" ht="20"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0"/>
      </c>
      <c r="T2272" s="772" t="str">
        <f>IF(B2272="","",IF(ISERROR(MATCH($J2272,SorP!$B$1:$B$6226,0)),"",INDIRECT("'SorP'!$A$"&amp;MATCH($S2272&amp;$J2272,SorP!C:C,0))))</f>
      </c>
      <c r="U2272" s="792"/>
      <c r="V2272" s="817" t="e">
        <f>IF(C2272="",NA(),IF(OR(C2272="Smelter not listed",C2272="Smelter not yet identified"),MATCH($B2272&amp;$D2272,'Smelter Look-up'!$J:$J,0),MATCH($B2272&amp;$C2272,'Smelter Look-up'!$J:$J,0)))</f>
        <v>#N/A</v>
      </c>
      <c r="X2272" s="818">
        <f t="shared" si="321"/>
        <v>0</v>
      </c>
      <c r="AB2272" s="819" t="str">
        <f t="shared" si="322"/>
      </c>
    </row>
    <row r="2273" ht="20"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0"/>
      </c>
      <c r="T2273" s="772" t="str">
        <f>IF(B2273="","",IF(ISERROR(MATCH($J2273,SorP!$B$1:$B$6226,0)),"",INDIRECT("'SorP'!$A$"&amp;MATCH($S2273&amp;$J2273,SorP!C:C,0))))</f>
      </c>
      <c r="U2273" s="792"/>
      <c r="V2273" s="817" t="e">
        <f>IF(C2273="",NA(),IF(OR(C2273="Smelter not listed",C2273="Smelter not yet identified"),MATCH($B2273&amp;$D2273,'Smelter Look-up'!$J:$J,0),MATCH($B2273&amp;$C2273,'Smelter Look-up'!$J:$J,0)))</f>
        <v>#N/A</v>
      </c>
      <c r="X2273" s="818">
        <f t="shared" si="321"/>
        <v>0</v>
      </c>
      <c r="AB2273" s="819" t="str">
        <f t="shared" si="322"/>
      </c>
    </row>
    <row r="2274" ht="20"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0"/>
      </c>
      <c r="T2274" s="772" t="str">
        <f>IF(B2274="","",IF(ISERROR(MATCH($J2274,SorP!$B$1:$B$6226,0)),"",INDIRECT("'SorP'!$A$"&amp;MATCH($S2274&amp;$J2274,SorP!C:C,0))))</f>
      </c>
      <c r="U2274" s="792"/>
      <c r="V2274" s="817" t="e">
        <f>IF(C2274="",NA(),IF(OR(C2274="Smelter not listed",C2274="Smelter not yet identified"),MATCH($B2274&amp;$D2274,'Smelter Look-up'!$J:$J,0),MATCH($B2274&amp;$C2274,'Smelter Look-up'!$J:$J,0)))</f>
        <v>#N/A</v>
      </c>
      <c r="X2274" s="818">
        <f t="shared" si="321"/>
        <v>0</v>
      </c>
      <c r="AB2274" s="819" t="str">
        <f t="shared" si="322"/>
      </c>
    </row>
    <row r="2275" ht="20"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0"/>
      </c>
      <c r="T2275" s="772" t="str">
        <f>IF(B2275="","",IF(ISERROR(MATCH($J2275,SorP!$B$1:$B$6226,0)),"",INDIRECT("'SorP'!$A$"&amp;MATCH($S2275&amp;$J2275,SorP!C:C,0))))</f>
      </c>
      <c r="U2275" s="792"/>
      <c r="V2275" s="817" t="e">
        <f>IF(C2275="",NA(),IF(OR(C2275="Smelter not listed",C2275="Smelter not yet identified"),MATCH($B2275&amp;$D2275,'Smelter Look-up'!$J:$J,0),MATCH($B2275&amp;$C2275,'Smelter Look-up'!$J:$J,0)))</f>
        <v>#N/A</v>
      </c>
      <c r="X2275" s="818">
        <f t="shared" si="321"/>
        <v>0</v>
      </c>
      <c r="AB2275" s="819" t="str">
        <f t="shared" si="322"/>
      </c>
    </row>
    <row r="2276" ht="20"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0"/>
      </c>
      <c r="T2276" s="772" t="str">
        <f>IF(B2276="","",IF(ISERROR(MATCH($J2276,SorP!$B$1:$B$6226,0)),"",INDIRECT("'SorP'!$A$"&amp;MATCH($S2276&amp;$J2276,SorP!C:C,0))))</f>
      </c>
      <c r="U2276" s="792"/>
      <c r="V2276" s="817" t="e">
        <f>IF(C2276="",NA(),IF(OR(C2276="Smelter not listed",C2276="Smelter not yet identified"),MATCH($B2276&amp;$D2276,'Smelter Look-up'!$J:$J,0),MATCH($B2276&amp;$C2276,'Smelter Look-up'!$J:$J,0)))</f>
        <v>#N/A</v>
      </c>
      <c r="X2276" s="818">
        <f t="shared" si="321"/>
        <v>0</v>
      </c>
      <c r="AB2276" s="819" t="str">
        <f t="shared" si="322"/>
      </c>
    </row>
    <row r="2277" ht="20"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0"/>
      </c>
      <c r="T2277" s="772" t="str">
        <f>IF(B2277="","",IF(ISERROR(MATCH($J2277,SorP!$B$1:$B$6226,0)),"",INDIRECT("'SorP'!$A$"&amp;MATCH($S2277&amp;$J2277,SorP!C:C,0))))</f>
      </c>
      <c r="U2277" s="792"/>
      <c r="V2277" s="817" t="e">
        <f>IF(C2277="",NA(),IF(OR(C2277="Smelter not listed",C2277="Smelter not yet identified"),MATCH($B2277&amp;$D2277,'Smelter Look-up'!$J:$J,0),MATCH($B2277&amp;$C2277,'Smelter Look-up'!$J:$J,0)))</f>
        <v>#N/A</v>
      </c>
      <c r="X2277" s="818">
        <f t="shared" si="321"/>
        <v>0</v>
      </c>
      <c r="AB2277" s="819" t="str">
        <f t="shared" si="322"/>
      </c>
    </row>
    <row r="2278" ht="20"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0"/>
      </c>
      <c r="T2278" s="772" t="str">
        <f>IF(B2278="","",IF(ISERROR(MATCH($J2278,SorP!$B$1:$B$6226,0)),"",INDIRECT("'SorP'!$A$"&amp;MATCH($S2278&amp;$J2278,SorP!C:C,0))))</f>
      </c>
      <c r="U2278" s="792"/>
      <c r="V2278" s="817" t="e">
        <f>IF(C2278="",NA(),IF(OR(C2278="Smelter not listed",C2278="Smelter not yet identified"),MATCH($B2278&amp;$D2278,'Smelter Look-up'!$J:$J,0),MATCH($B2278&amp;$C2278,'Smelter Look-up'!$J:$J,0)))</f>
        <v>#N/A</v>
      </c>
      <c r="X2278" s="818">
        <f t="shared" si="321"/>
        <v>0</v>
      </c>
      <c r="AB2278" s="819" t="str">
        <f t="shared" si="322"/>
      </c>
    </row>
    <row r="2279" ht="20"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0"/>
      </c>
      <c r="T2279" s="772" t="str">
        <f>IF(B2279="","",IF(ISERROR(MATCH($J2279,SorP!$B$1:$B$6226,0)),"",INDIRECT("'SorP'!$A$"&amp;MATCH($S2279&amp;$J2279,SorP!C:C,0))))</f>
      </c>
      <c r="U2279" s="792"/>
      <c r="V2279" s="817" t="e">
        <f>IF(C2279="",NA(),IF(OR(C2279="Smelter not listed",C2279="Smelter not yet identified"),MATCH($B2279&amp;$D2279,'Smelter Look-up'!$J:$J,0),MATCH($B2279&amp;$C2279,'Smelter Look-up'!$J:$J,0)))</f>
        <v>#N/A</v>
      </c>
      <c r="X2279" s="818">
        <f t="shared" si="321"/>
        <v>0</v>
      </c>
      <c r="AB2279" s="819" t="str">
        <f t="shared" si="322"/>
      </c>
    </row>
    <row r="2280" ht="20"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0"/>
      </c>
      <c r="T2280" s="772" t="str">
        <f>IF(B2280="","",IF(ISERROR(MATCH($J2280,SorP!$B$1:$B$6226,0)),"",INDIRECT("'SorP'!$A$"&amp;MATCH($S2280&amp;$J2280,SorP!C:C,0))))</f>
      </c>
      <c r="U2280" s="792"/>
      <c r="V2280" s="817" t="e">
        <f>IF(C2280="",NA(),IF(OR(C2280="Smelter not listed",C2280="Smelter not yet identified"),MATCH($B2280&amp;$D2280,'Smelter Look-up'!$J:$J,0),MATCH($B2280&amp;$C2280,'Smelter Look-up'!$J:$J,0)))</f>
        <v>#N/A</v>
      </c>
      <c r="X2280" s="818">
        <f t="shared" si="321"/>
        <v>0</v>
      </c>
      <c r="AB2280" s="819" t="str">
        <f t="shared" si="322"/>
      </c>
    </row>
    <row r="2281" ht="20"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0"/>
      </c>
      <c r="T2281" s="772" t="str">
        <f>IF(B2281="","",IF(ISERROR(MATCH($J2281,SorP!$B$1:$B$6226,0)),"",INDIRECT("'SorP'!$A$"&amp;MATCH($S2281&amp;$J2281,SorP!C:C,0))))</f>
      </c>
      <c r="U2281" s="792"/>
      <c r="V2281" s="817" t="e">
        <f>IF(C2281="",NA(),IF(OR(C2281="Smelter not listed",C2281="Smelter not yet identified"),MATCH($B2281&amp;$D2281,'Smelter Look-up'!$J:$J,0),MATCH($B2281&amp;$C2281,'Smelter Look-up'!$J:$J,0)))</f>
        <v>#N/A</v>
      </c>
      <c r="X2281" s="818">
        <f t="shared" si="321"/>
        <v>0</v>
      </c>
      <c r="AB2281" s="819" t="str">
        <f t="shared" si="322"/>
      </c>
    </row>
    <row r="2282" ht="20"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0"/>
      </c>
      <c r="T2282" s="772" t="str">
        <f>IF(B2282="","",IF(ISERROR(MATCH($J2282,SorP!$B$1:$B$6226,0)),"",INDIRECT("'SorP'!$A$"&amp;MATCH($S2282&amp;$J2282,SorP!C:C,0))))</f>
      </c>
      <c r="U2282" s="792"/>
      <c r="V2282" s="817" t="e">
        <f>IF(C2282="",NA(),IF(OR(C2282="Smelter not listed",C2282="Smelter not yet identified"),MATCH($B2282&amp;$D2282,'Smelter Look-up'!$J:$J,0),MATCH($B2282&amp;$C2282,'Smelter Look-up'!$J:$J,0)))</f>
        <v>#N/A</v>
      </c>
      <c r="X2282" s="818">
        <f t="shared" si="321"/>
        <v>0</v>
      </c>
      <c r="AB2282" s="819" t="str">
        <f t="shared" si="322"/>
      </c>
    </row>
    <row r="2283" ht="20"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0"/>
      </c>
      <c r="T2283" s="772" t="str">
        <f>IF(B2283="","",IF(ISERROR(MATCH($J2283,SorP!$B$1:$B$6226,0)),"",INDIRECT("'SorP'!$A$"&amp;MATCH($S2283&amp;$J2283,SorP!C:C,0))))</f>
      </c>
      <c r="U2283" s="792"/>
      <c r="V2283" s="817" t="e">
        <f>IF(C2283="",NA(),IF(OR(C2283="Smelter not listed",C2283="Smelter not yet identified"),MATCH($B2283&amp;$D2283,'Smelter Look-up'!$J:$J,0),MATCH($B2283&amp;$C2283,'Smelter Look-up'!$J:$J,0)))</f>
        <v>#N/A</v>
      </c>
      <c r="X2283" s="818">
        <f t="shared" si="321"/>
        <v>0</v>
      </c>
      <c r="AB2283" s="819" t="str">
        <f t="shared" si="322"/>
      </c>
    </row>
    <row r="2284" ht="20"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0"/>
      </c>
      <c r="T2284" s="772" t="str">
        <f>IF(B2284="","",IF(ISERROR(MATCH($J2284,SorP!$B$1:$B$6226,0)),"",INDIRECT("'SorP'!$A$"&amp;MATCH($S2284&amp;$J2284,SorP!C:C,0))))</f>
      </c>
      <c r="U2284" s="792"/>
      <c r="V2284" s="817" t="e">
        <f>IF(C2284="",NA(),IF(OR(C2284="Smelter not listed",C2284="Smelter not yet identified"),MATCH($B2284&amp;$D2284,'Smelter Look-up'!$J:$J,0),MATCH($B2284&amp;$C2284,'Smelter Look-up'!$J:$J,0)))</f>
        <v>#N/A</v>
      </c>
      <c r="X2284" s="818">
        <f t="shared" si="321"/>
        <v>0</v>
      </c>
      <c r="AB2284" s="819" t="str">
        <f t="shared" si="322"/>
      </c>
    </row>
    <row r="2285" ht="20"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0"/>
      </c>
      <c r="T2285" s="772" t="str">
        <f>IF(B2285="","",IF(ISERROR(MATCH($J2285,SorP!$B$1:$B$6226,0)),"",INDIRECT("'SorP'!$A$"&amp;MATCH($S2285&amp;$J2285,SorP!C:C,0))))</f>
      </c>
      <c r="U2285" s="792"/>
      <c r="V2285" s="817" t="e">
        <f>IF(C2285="",NA(),IF(OR(C2285="Smelter not listed",C2285="Smelter not yet identified"),MATCH($B2285&amp;$D2285,'Smelter Look-up'!$J:$J,0),MATCH($B2285&amp;$C2285,'Smelter Look-up'!$J:$J,0)))</f>
        <v>#N/A</v>
      </c>
      <c r="X2285" s="818">
        <f t="shared" si="321"/>
        <v>0</v>
      </c>
      <c r="AB2285" s="819" t="str">
        <f t="shared" si="322"/>
      </c>
    </row>
    <row r="2286" ht="20"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0"/>
      </c>
      <c r="T2286" s="772" t="str">
        <f>IF(B2286="","",IF(ISERROR(MATCH($J2286,SorP!$B$1:$B$6226,0)),"",INDIRECT("'SorP'!$A$"&amp;MATCH($S2286&amp;$J2286,SorP!C:C,0))))</f>
      </c>
      <c r="U2286" s="792"/>
      <c r="V2286" s="817" t="e">
        <f>IF(C2286="",NA(),IF(OR(C2286="Smelter not listed",C2286="Smelter not yet identified"),MATCH($B2286&amp;$D2286,'Smelter Look-up'!$J:$J,0),MATCH($B2286&amp;$C2286,'Smelter Look-up'!$J:$J,0)))</f>
        <v>#N/A</v>
      </c>
      <c r="X2286" s="818">
        <f t="shared" si="321"/>
        <v>0</v>
      </c>
      <c r="AB2286" s="819" t="str">
        <f t="shared" si="322"/>
      </c>
    </row>
    <row r="2287" ht="20"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0"/>
      </c>
      <c r="T2287" s="772" t="str">
        <f>IF(B2287="","",IF(ISERROR(MATCH($J2287,SorP!$B$1:$B$6226,0)),"",INDIRECT("'SorP'!$A$"&amp;MATCH($S2287&amp;$J2287,SorP!C:C,0))))</f>
      </c>
      <c r="U2287" s="792"/>
      <c r="V2287" s="817" t="e">
        <f>IF(C2287="",NA(),IF(OR(C2287="Smelter not listed",C2287="Smelter not yet identified"),MATCH($B2287&amp;$D2287,'Smelter Look-up'!$J:$J,0),MATCH($B2287&amp;$C2287,'Smelter Look-up'!$J:$J,0)))</f>
        <v>#N/A</v>
      </c>
      <c r="X2287" s="818">
        <f t="shared" si="321"/>
        <v>0</v>
      </c>
      <c r="AB2287" s="819" t="str">
        <f t="shared" si="322"/>
      </c>
    </row>
    <row r="2288" ht="20"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0"/>
      </c>
      <c r="T2288" s="772" t="str">
        <f>IF(B2288="","",IF(ISERROR(MATCH($J2288,SorP!$B$1:$B$6226,0)),"",INDIRECT("'SorP'!$A$"&amp;MATCH($S2288&amp;$J2288,SorP!C:C,0))))</f>
      </c>
      <c r="U2288" s="792"/>
      <c r="V2288" s="817" t="e">
        <f>IF(C2288="",NA(),IF(OR(C2288="Smelter not listed",C2288="Smelter not yet identified"),MATCH($B2288&amp;$D2288,'Smelter Look-up'!$J:$J,0),MATCH($B2288&amp;$C2288,'Smelter Look-up'!$J:$J,0)))</f>
        <v>#N/A</v>
      </c>
      <c r="X2288" s="818">
        <f t="shared" si="321"/>
        <v>0</v>
      </c>
      <c r="AB2288" s="819" t="str">
        <f t="shared" si="322"/>
      </c>
    </row>
    <row r="2289" ht="20"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0"/>
      </c>
      <c r="T2289" s="772" t="str">
        <f>IF(B2289="","",IF(ISERROR(MATCH($J2289,SorP!$B$1:$B$6226,0)),"",INDIRECT("'SorP'!$A$"&amp;MATCH($S2289&amp;$J2289,SorP!C:C,0))))</f>
      </c>
      <c r="U2289" s="792"/>
      <c r="V2289" s="817" t="e">
        <f>IF(C2289="",NA(),IF(OR(C2289="Smelter not listed",C2289="Smelter not yet identified"),MATCH($B2289&amp;$D2289,'Smelter Look-up'!$J:$J,0),MATCH($B2289&amp;$C2289,'Smelter Look-up'!$J:$J,0)))</f>
        <v>#N/A</v>
      </c>
      <c r="X2289" s="818">
        <f t="shared" si="321"/>
        <v>0</v>
      </c>
      <c r="AB2289" s="819" t="str">
        <f t="shared" si="322"/>
      </c>
    </row>
    <row r="2290" ht="20"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0"/>
      </c>
      <c r="T2290" s="772" t="str">
        <f>IF(B2290="","",IF(ISERROR(MATCH($J2290,SorP!$B$1:$B$6226,0)),"",INDIRECT("'SorP'!$A$"&amp;MATCH($S2290&amp;$J2290,SorP!C:C,0))))</f>
      </c>
      <c r="U2290" s="792"/>
      <c r="V2290" s="817" t="e">
        <f>IF(C2290="",NA(),IF(OR(C2290="Smelter not listed",C2290="Smelter not yet identified"),MATCH($B2290&amp;$D2290,'Smelter Look-up'!$J:$J,0),MATCH($B2290&amp;$C2290,'Smelter Look-up'!$J:$J,0)))</f>
        <v>#N/A</v>
      </c>
      <c r="X2290" s="818">
        <f t="shared" si="321"/>
        <v>0</v>
      </c>
      <c r="AB2290" s="819" t="str">
        <f t="shared" si="322"/>
      </c>
    </row>
    <row r="2291" ht="20"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0"/>
      </c>
      <c r="T2291" s="772" t="str">
        <f>IF(B2291="","",IF(ISERROR(MATCH($J2291,SorP!$B$1:$B$6226,0)),"",INDIRECT("'SorP'!$A$"&amp;MATCH($S2291&amp;$J2291,SorP!C:C,0))))</f>
      </c>
      <c r="U2291" s="792"/>
      <c r="V2291" s="817" t="e">
        <f>IF(C2291="",NA(),IF(OR(C2291="Smelter not listed",C2291="Smelter not yet identified"),MATCH($B2291&amp;$D2291,'Smelter Look-up'!$J:$J,0),MATCH($B2291&amp;$C2291,'Smelter Look-up'!$J:$J,0)))</f>
        <v>#N/A</v>
      </c>
      <c r="X2291" s="818">
        <f t="shared" si="321"/>
        <v>0</v>
      </c>
      <c r="AB2291" s="819" t="str">
        <f t="shared" si="322"/>
      </c>
    </row>
    <row r="2292" ht="20"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0"/>
      </c>
      <c r="T2292" s="772" t="str">
        <f>IF(B2292="","",IF(ISERROR(MATCH($J2292,SorP!$B$1:$B$6226,0)),"",INDIRECT("'SorP'!$A$"&amp;MATCH($S2292&amp;$J2292,SorP!C:C,0))))</f>
      </c>
      <c r="U2292" s="792"/>
      <c r="V2292" s="817" t="e">
        <f>IF(C2292="",NA(),IF(OR(C2292="Smelter not listed",C2292="Smelter not yet identified"),MATCH($B2292&amp;$D2292,'Smelter Look-up'!$J:$J,0),MATCH($B2292&amp;$C2292,'Smelter Look-up'!$J:$J,0)))</f>
        <v>#N/A</v>
      </c>
      <c r="X2292" s="818">
        <f t="shared" si="321"/>
        <v>0</v>
      </c>
      <c r="AB2292" s="819" t="str">
        <f t="shared" si="322"/>
      </c>
    </row>
    <row r="2293" ht="20"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0"/>
      </c>
      <c r="T2293" s="772" t="str">
        <f>IF(B2293="","",IF(ISERROR(MATCH($J2293,SorP!$B$1:$B$6226,0)),"",INDIRECT("'SorP'!$A$"&amp;MATCH($S2293&amp;$J2293,SorP!C:C,0))))</f>
      </c>
      <c r="U2293" s="792"/>
      <c r="V2293" s="817" t="e">
        <f>IF(C2293="",NA(),IF(OR(C2293="Smelter not listed",C2293="Smelter not yet identified"),MATCH($B2293&amp;$D2293,'Smelter Look-up'!$J:$J,0),MATCH($B2293&amp;$C2293,'Smelter Look-up'!$J:$J,0)))</f>
        <v>#N/A</v>
      </c>
      <c r="X2293" s="818">
        <f t="shared" si="321"/>
        <v>0</v>
      </c>
      <c r="AB2293" s="819" t="str">
        <f t="shared" si="322"/>
      </c>
    </row>
    <row r="2294" ht="20"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0"/>
      </c>
      <c r="T2294" s="772" t="str">
        <f>IF(B2294="","",IF(ISERROR(MATCH($J2294,SorP!$B$1:$B$6226,0)),"",INDIRECT("'SorP'!$A$"&amp;MATCH($S2294&amp;$J2294,SorP!C:C,0))))</f>
      </c>
      <c r="U2294" s="792"/>
      <c r="V2294" s="817" t="e">
        <f>IF(C2294="",NA(),IF(OR(C2294="Smelter not listed",C2294="Smelter not yet identified"),MATCH($B2294&amp;$D2294,'Smelter Look-up'!$J:$J,0),MATCH($B2294&amp;$C2294,'Smelter Look-up'!$J:$J,0)))</f>
        <v>#N/A</v>
      </c>
      <c r="X2294" s="818">
        <f t="shared" si="321"/>
        <v>0</v>
      </c>
      <c r="AB2294" s="819" t="str">
        <f t="shared" si="322"/>
      </c>
    </row>
    <row r="2295" ht="20"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0"/>
      </c>
      <c r="T2295" s="772" t="str">
        <f>IF(B2295="","",IF(ISERROR(MATCH($J2295,SorP!$B$1:$B$6226,0)),"",INDIRECT("'SorP'!$A$"&amp;MATCH($S2295&amp;$J2295,SorP!C:C,0))))</f>
      </c>
      <c r="U2295" s="792"/>
      <c r="V2295" s="817" t="e">
        <f>IF(C2295="",NA(),IF(OR(C2295="Smelter not listed",C2295="Smelter not yet identified"),MATCH($B2295&amp;$D2295,'Smelter Look-up'!$J:$J,0),MATCH($B2295&amp;$C2295,'Smelter Look-up'!$J:$J,0)))</f>
        <v>#N/A</v>
      </c>
      <c r="X2295" s="818">
        <f t="shared" si="321"/>
        <v>0</v>
      </c>
      <c r="AB2295" s="819" t="str">
        <f t="shared" si="322"/>
      </c>
    </row>
    <row r="2296" ht="20"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0"/>
      </c>
      <c r="T2296" s="772" t="str">
        <f>IF(B2296="","",IF(ISERROR(MATCH($J2296,SorP!$B$1:$B$6226,0)),"",INDIRECT("'SorP'!$A$"&amp;MATCH($S2296&amp;$J2296,SorP!C:C,0))))</f>
      </c>
      <c r="U2296" s="792"/>
      <c r="V2296" s="817" t="e">
        <f>IF(C2296="",NA(),IF(OR(C2296="Smelter not listed",C2296="Smelter not yet identified"),MATCH($B2296&amp;$D2296,'Smelter Look-up'!$J:$J,0),MATCH($B2296&amp;$C2296,'Smelter Look-up'!$J:$J,0)))</f>
        <v>#N/A</v>
      </c>
      <c r="X2296" s="818">
        <f t="shared" si="321"/>
        <v>0</v>
      </c>
      <c r="AB2296" s="819" t="str">
        <f t="shared" si="322"/>
      </c>
    </row>
    <row r="2297" ht="20"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0"/>
      </c>
      <c r="T2297" s="772" t="str">
        <f>IF(B2297="","",IF(ISERROR(MATCH($J2297,SorP!$B$1:$B$6226,0)),"",INDIRECT("'SorP'!$A$"&amp;MATCH($S2297&amp;$J2297,SorP!C:C,0))))</f>
      </c>
      <c r="U2297" s="792"/>
      <c r="V2297" s="817" t="e">
        <f>IF(C2297="",NA(),IF(OR(C2297="Smelter not listed",C2297="Smelter not yet identified"),MATCH($B2297&amp;$D2297,'Smelter Look-up'!$J:$J,0),MATCH($B2297&amp;$C2297,'Smelter Look-up'!$J:$J,0)))</f>
        <v>#N/A</v>
      </c>
      <c r="X2297" s="818">
        <f t="shared" si="321"/>
        <v>0</v>
      </c>
      <c r="AB2297" s="819" t="str">
        <f t="shared" si="322"/>
      </c>
    </row>
    <row r="2298" ht="20"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0"/>
      </c>
      <c r="T2298" s="772" t="str">
        <f>IF(B2298="","",IF(ISERROR(MATCH($J2298,SorP!$B$1:$B$6226,0)),"",INDIRECT("'SorP'!$A$"&amp;MATCH($S2298&amp;$J2298,SorP!C:C,0))))</f>
      </c>
      <c r="U2298" s="792"/>
      <c r="V2298" s="817" t="e">
        <f>IF(C2298="",NA(),IF(OR(C2298="Smelter not listed",C2298="Smelter not yet identified"),MATCH($B2298&amp;$D2298,'Smelter Look-up'!$J:$J,0),MATCH($B2298&amp;$C2298,'Smelter Look-up'!$J:$J,0)))</f>
        <v>#N/A</v>
      </c>
      <c r="X2298" s="818">
        <f t="shared" si="321"/>
        <v>0</v>
      </c>
      <c r="AB2298" s="819" t="str">
        <f t="shared" si="322"/>
      </c>
    </row>
    <row r="2299" ht="20"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IF(B2299="","",IF(ISERROR(MATCH($J2299,SorP!$B$1:$B$6226,0)),"",INDIRECT("'SorP'!$A$"&amp;MATCH($S2299&amp;$J2299,SorP!C:C,0))))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6">IF(B2300="","",IF(ISERROR(MATCH($E2300,CL,0)),"Unknown",INDIRECT("'C'!$A$"&amp;MATCH($E2300,CL,0)+1)))</f>
      </c>
      <c r="T2300" s="772" t="str">
        <f>IF(B2300="","",IF(ISERROR(MATCH($J2300,SorP!$B$1:$B$6226,0)),"",INDIRECT("'SorP'!$A$"&amp;MATCH($S2300&amp;$J2300,SorP!C:C,0))))</f>
      </c>
      <c r="U2300" s="792"/>
      <c r="V2300" s="817" t="e">
        <f>IF(C2300="",NA(),IF(OR(C2300="Smelter not listed",C2300="Smelter not yet identified"),MATCH($B2300&amp;$D2300,'Smelter Look-up'!$J:$J,0),MATCH($B2300&amp;$C2300,'Smelter Look-up'!$J:$J,0)))</f>
        <v>#N/A</v>
      </c>
      <c r="X2300" s="818">
        <f ref="X2300:X2331" t="shared" si="327">IF(AND(C2300="Smelter not listed",OR(LEN(D2300)=0,LEN(E2300)=0)),1,0)</f>
        <v>0</v>
      </c>
      <c r="AB2300" s="819" t="str">
        <f ref="AB2300:AB2331" t="shared" si="328">B2300&amp;C2300</f>
      </c>
    </row>
    <row r="2301" ht="20"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6"/>
      </c>
      <c r="T2301" s="772" t="str">
        <f>IF(B2301="","",IF(ISERROR(MATCH($J2301,SorP!$B$1:$B$6226,0)),"",INDIRECT("'SorP'!$A$"&amp;MATCH($S2301&amp;$J2301,SorP!C:C,0))))</f>
      </c>
      <c r="U2301" s="792"/>
      <c r="V2301" s="817" t="e">
        <f>IF(C2301="",NA(),IF(OR(C2301="Smelter not listed",C2301="Smelter not yet identified"),MATCH($B2301&amp;$D2301,'Smelter Look-up'!$J:$J,0),MATCH($B2301&amp;$C2301,'Smelter Look-up'!$J:$J,0)))</f>
        <v>#N/A</v>
      </c>
      <c r="X2301" s="818">
        <f t="shared" si="327"/>
        <v>0</v>
      </c>
      <c r="AB2301" s="819" t="str">
        <f t="shared" si="328"/>
      </c>
    </row>
    <row r="2302" ht="20"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6"/>
      </c>
      <c r="T2302" s="772" t="str">
        <f>IF(B2302="","",IF(ISERROR(MATCH($J2302,SorP!$B$1:$B$6226,0)),"",INDIRECT("'SorP'!$A$"&amp;MATCH($S2302&amp;$J2302,SorP!C:C,0))))</f>
      </c>
      <c r="U2302" s="792"/>
      <c r="V2302" s="817" t="e">
        <f>IF(C2302="",NA(),IF(OR(C2302="Smelter not listed",C2302="Smelter not yet identified"),MATCH($B2302&amp;$D2302,'Smelter Look-up'!$J:$J,0),MATCH($B2302&amp;$C2302,'Smelter Look-up'!$J:$J,0)))</f>
        <v>#N/A</v>
      </c>
      <c r="X2302" s="818">
        <f t="shared" si="327"/>
        <v>0</v>
      </c>
      <c r="AB2302" s="819" t="str">
        <f t="shared" si="328"/>
      </c>
    </row>
    <row r="2303" ht="20"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6"/>
      </c>
      <c r="T2303" s="772" t="str">
        <f>IF(B2303="","",IF(ISERROR(MATCH($J2303,SorP!$B$1:$B$6226,0)),"",INDIRECT("'SorP'!$A$"&amp;MATCH($S2303&amp;$J2303,SorP!C:C,0))))</f>
      </c>
      <c r="U2303" s="792"/>
      <c r="V2303" s="817" t="e">
        <f>IF(C2303="",NA(),IF(OR(C2303="Smelter not listed",C2303="Smelter not yet identified"),MATCH($B2303&amp;$D2303,'Smelter Look-up'!$J:$J,0),MATCH($B2303&amp;$C2303,'Smelter Look-up'!$J:$J,0)))</f>
        <v>#N/A</v>
      </c>
      <c r="X2303" s="818">
        <f t="shared" si="327"/>
        <v>0</v>
      </c>
      <c r="AB2303" s="819" t="str">
        <f t="shared" si="328"/>
      </c>
    </row>
    <row r="2304" ht="20"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6"/>
      </c>
      <c r="T2304" s="772" t="str">
        <f>IF(B2304="","",IF(ISERROR(MATCH($J2304,SorP!$B$1:$B$6226,0)),"",INDIRECT("'SorP'!$A$"&amp;MATCH($S2304&amp;$J2304,SorP!C:C,0))))</f>
      </c>
      <c r="U2304" s="792"/>
      <c r="V2304" s="817" t="e">
        <f>IF(C2304="",NA(),IF(OR(C2304="Smelter not listed",C2304="Smelter not yet identified"),MATCH($B2304&amp;$D2304,'Smelter Look-up'!$J:$J,0),MATCH($B2304&amp;$C2304,'Smelter Look-up'!$J:$J,0)))</f>
        <v>#N/A</v>
      </c>
      <c r="X2304" s="818">
        <f t="shared" si="327"/>
        <v>0</v>
      </c>
      <c r="AB2304" s="819" t="str">
        <f t="shared" si="328"/>
      </c>
    </row>
    <row r="2305" ht="20"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6"/>
      </c>
      <c r="T2305" s="772" t="str">
        <f>IF(B2305="","",IF(ISERROR(MATCH($J2305,SorP!$B$1:$B$6226,0)),"",INDIRECT("'SorP'!$A$"&amp;MATCH($S2305&amp;$J2305,SorP!C:C,0))))</f>
      </c>
      <c r="U2305" s="792"/>
      <c r="V2305" s="817" t="e">
        <f>IF(C2305="",NA(),IF(OR(C2305="Smelter not listed",C2305="Smelter not yet identified"),MATCH($B2305&amp;$D2305,'Smelter Look-up'!$J:$J,0),MATCH($B2305&amp;$C2305,'Smelter Look-up'!$J:$J,0)))</f>
        <v>#N/A</v>
      </c>
      <c r="X2305" s="818">
        <f t="shared" si="327"/>
        <v>0</v>
      </c>
      <c r="AB2305" s="819" t="str">
        <f t="shared" si="328"/>
      </c>
    </row>
    <row r="2306" ht="20"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6"/>
      </c>
      <c r="T2306" s="772" t="str">
        <f>IF(B2306="","",IF(ISERROR(MATCH($J2306,SorP!$B$1:$B$6226,0)),"",INDIRECT("'SorP'!$A$"&amp;MATCH($S2306&amp;$J2306,SorP!C:C,0))))</f>
      </c>
      <c r="U2306" s="792"/>
      <c r="V2306" s="817" t="e">
        <f>IF(C2306="",NA(),IF(OR(C2306="Smelter not listed",C2306="Smelter not yet identified"),MATCH($B2306&amp;$D2306,'Smelter Look-up'!$J:$J,0),MATCH($B2306&amp;$C2306,'Smelter Look-up'!$J:$J,0)))</f>
        <v>#N/A</v>
      </c>
      <c r="X2306" s="818">
        <f t="shared" si="327"/>
        <v>0</v>
      </c>
      <c r="AB2306" s="819" t="str">
        <f t="shared" si="328"/>
      </c>
    </row>
    <row r="2307" ht="20"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6"/>
      </c>
      <c r="T2307" s="772" t="str">
        <f>IF(B2307="","",IF(ISERROR(MATCH($J2307,SorP!$B$1:$B$6226,0)),"",INDIRECT("'SorP'!$A$"&amp;MATCH($S2307&amp;$J2307,SorP!C:C,0))))</f>
      </c>
      <c r="U2307" s="792"/>
      <c r="V2307" s="817" t="e">
        <f>IF(C2307="",NA(),IF(OR(C2307="Smelter not listed",C2307="Smelter not yet identified"),MATCH($B2307&amp;$D2307,'Smelter Look-up'!$J:$J,0),MATCH($B2307&amp;$C2307,'Smelter Look-up'!$J:$J,0)))</f>
        <v>#N/A</v>
      </c>
      <c r="X2307" s="818">
        <f t="shared" si="327"/>
        <v>0</v>
      </c>
      <c r="AB2307" s="819" t="str">
        <f t="shared" si="328"/>
      </c>
    </row>
    <row r="2308" ht="20"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6"/>
      </c>
      <c r="T2308" s="772" t="str">
        <f>IF(B2308="","",IF(ISERROR(MATCH($J2308,SorP!$B$1:$B$6226,0)),"",INDIRECT("'SorP'!$A$"&amp;MATCH($S2308&amp;$J2308,SorP!C:C,0))))</f>
      </c>
      <c r="U2308" s="792"/>
      <c r="V2308" s="817" t="e">
        <f>IF(C2308="",NA(),IF(OR(C2308="Smelter not listed",C2308="Smelter not yet identified"),MATCH($B2308&amp;$D2308,'Smelter Look-up'!$J:$J,0),MATCH($B2308&amp;$C2308,'Smelter Look-up'!$J:$J,0)))</f>
        <v>#N/A</v>
      </c>
      <c r="X2308" s="818">
        <f t="shared" si="327"/>
        <v>0</v>
      </c>
      <c r="AB2308" s="819" t="str">
        <f t="shared" si="328"/>
      </c>
    </row>
    <row r="2309" ht="20"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6"/>
      </c>
      <c r="T2309" s="772" t="str">
        <f>IF(B2309="","",IF(ISERROR(MATCH($J2309,SorP!$B$1:$B$6226,0)),"",INDIRECT("'SorP'!$A$"&amp;MATCH($S2309&amp;$J2309,SorP!C:C,0))))</f>
      </c>
      <c r="U2309" s="792"/>
      <c r="V2309" s="817" t="e">
        <f>IF(C2309="",NA(),IF(OR(C2309="Smelter not listed",C2309="Smelter not yet identified"),MATCH($B2309&amp;$D2309,'Smelter Look-up'!$J:$J,0),MATCH($B2309&amp;$C2309,'Smelter Look-up'!$J:$J,0)))</f>
        <v>#N/A</v>
      </c>
      <c r="X2309" s="818">
        <f t="shared" si="327"/>
        <v>0</v>
      </c>
      <c r="AB2309" s="819" t="str">
        <f t="shared" si="328"/>
      </c>
    </row>
    <row r="2310" ht="20"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6"/>
      </c>
      <c r="T2310" s="772" t="str">
        <f>IF(B2310="","",IF(ISERROR(MATCH($J2310,SorP!$B$1:$B$6226,0)),"",INDIRECT("'SorP'!$A$"&amp;MATCH($S2310&amp;$J2310,SorP!C:C,0))))</f>
      </c>
      <c r="U2310" s="792"/>
      <c r="V2310" s="817" t="e">
        <f>IF(C2310="",NA(),IF(OR(C2310="Smelter not listed",C2310="Smelter not yet identified"),MATCH($B2310&amp;$D2310,'Smelter Look-up'!$J:$J,0),MATCH($B2310&amp;$C2310,'Smelter Look-up'!$J:$J,0)))</f>
        <v>#N/A</v>
      </c>
      <c r="X2310" s="818">
        <f t="shared" si="327"/>
        <v>0</v>
      </c>
      <c r="AB2310" s="819" t="str">
        <f t="shared" si="328"/>
      </c>
    </row>
    <row r="2311" ht="20"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6"/>
      </c>
      <c r="T2311" s="772" t="str">
        <f>IF(B2311="","",IF(ISERROR(MATCH($J2311,SorP!$B$1:$B$6226,0)),"",INDIRECT("'SorP'!$A$"&amp;MATCH($S2311&amp;$J2311,SorP!C:C,0))))</f>
      </c>
      <c r="U2311" s="792"/>
      <c r="V2311" s="817" t="e">
        <f>IF(C2311="",NA(),IF(OR(C2311="Smelter not listed",C2311="Smelter not yet identified"),MATCH($B2311&amp;$D2311,'Smelter Look-up'!$J:$J,0),MATCH($B2311&amp;$C2311,'Smelter Look-up'!$J:$J,0)))</f>
        <v>#N/A</v>
      </c>
      <c r="X2311" s="818">
        <f t="shared" si="327"/>
        <v>0</v>
      </c>
      <c r="AB2311" s="819" t="str">
        <f t="shared" si="328"/>
      </c>
    </row>
    <row r="2312" ht="20"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6"/>
      </c>
      <c r="T2312" s="772" t="str">
        <f>IF(B2312="","",IF(ISERROR(MATCH($J2312,SorP!$B$1:$B$6226,0)),"",INDIRECT("'SorP'!$A$"&amp;MATCH($S2312&amp;$J2312,SorP!C:C,0))))</f>
      </c>
      <c r="U2312" s="792"/>
      <c r="V2312" s="817" t="e">
        <f>IF(C2312="",NA(),IF(OR(C2312="Smelter not listed",C2312="Smelter not yet identified"),MATCH($B2312&amp;$D2312,'Smelter Look-up'!$J:$J,0),MATCH($B2312&amp;$C2312,'Smelter Look-up'!$J:$J,0)))</f>
        <v>#N/A</v>
      </c>
      <c r="X2312" s="818">
        <f t="shared" si="327"/>
        <v>0</v>
      </c>
      <c r="AB2312" s="819" t="str">
        <f t="shared" si="328"/>
      </c>
    </row>
    <row r="2313" ht="20"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6"/>
      </c>
      <c r="T2313" s="772" t="str">
        <f>IF(B2313="","",IF(ISERROR(MATCH($J2313,SorP!$B$1:$B$6226,0)),"",INDIRECT("'SorP'!$A$"&amp;MATCH($S2313&amp;$J2313,SorP!C:C,0))))</f>
      </c>
      <c r="U2313" s="792"/>
      <c r="V2313" s="817" t="e">
        <f>IF(C2313="",NA(),IF(OR(C2313="Smelter not listed",C2313="Smelter not yet identified"),MATCH($B2313&amp;$D2313,'Smelter Look-up'!$J:$J,0),MATCH($B2313&amp;$C2313,'Smelter Look-up'!$J:$J,0)))</f>
        <v>#N/A</v>
      </c>
      <c r="X2313" s="818">
        <f t="shared" si="327"/>
        <v>0</v>
      </c>
      <c r="AB2313" s="819" t="str">
        <f t="shared" si="328"/>
      </c>
    </row>
    <row r="2314" ht="20"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6"/>
      </c>
      <c r="T2314" s="772" t="str">
        <f>IF(B2314="","",IF(ISERROR(MATCH($J2314,SorP!$B$1:$B$6226,0)),"",INDIRECT("'SorP'!$A$"&amp;MATCH($S2314&amp;$J2314,SorP!C:C,0))))</f>
      </c>
      <c r="U2314" s="792"/>
      <c r="V2314" s="817" t="e">
        <f>IF(C2314="",NA(),IF(OR(C2314="Smelter not listed",C2314="Smelter not yet identified"),MATCH($B2314&amp;$D2314,'Smelter Look-up'!$J:$J,0),MATCH($B2314&amp;$C2314,'Smelter Look-up'!$J:$J,0)))</f>
        <v>#N/A</v>
      </c>
      <c r="X2314" s="818">
        <f t="shared" si="327"/>
        <v>0</v>
      </c>
      <c r="AB2314" s="819" t="str">
        <f t="shared" si="328"/>
      </c>
    </row>
    <row r="2315" ht="20"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6"/>
      </c>
      <c r="T2315" s="772" t="str">
        <f>IF(B2315="","",IF(ISERROR(MATCH($J2315,SorP!$B$1:$B$6226,0)),"",INDIRECT("'SorP'!$A$"&amp;MATCH($S2315&amp;$J2315,SorP!C:C,0))))</f>
      </c>
      <c r="U2315" s="792"/>
      <c r="V2315" s="817" t="e">
        <f>IF(C2315="",NA(),IF(OR(C2315="Smelter not listed",C2315="Smelter not yet identified"),MATCH($B2315&amp;$D2315,'Smelter Look-up'!$J:$J,0),MATCH($B2315&amp;$C2315,'Smelter Look-up'!$J:$J,0)))</f>
        <v>#N/A</v>
      </c>
      <c r="X2315" s="818">
        <f t="shared" si="327"/>
        <v>0</v>
      </c>
      <c r="AB2315" s="819" t="str">
        <f t="shared" si="328"/>
      </c>
    </row>
    <row r="2316" ht="20"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6"/>
      </c>
      <c r="T2316" s="772" t="str">
        <f>IF(B2316="","",IF(ISERROR(MATCH($J2316,SorP!$B$1:$B$6226,0)),"",INDIRECT("'SorP'!$A$"&amp;MATCH($S2316&amp;$J2316,SorP!C:C,0))))</f>
      </c>
      <c r="U2316" s="792"/>
      <c r="V2316" s="817" t="e">
        <f>IF(C2316="",NA(),IF(OR(C2316="Smelter not listed",C2316="Smelter not yet identified"),MATCH($B2316&amp;$D2316,'Smelter Look-up'!$J:$J,0),MATCH($B2316&amp;$C2316,'Smelter Look-up'!$J:$J,0)))</f>
        <v>#N/A</v>
      </c>
      <c r="X2316" s="818">
        <f t="shared" si="327"/>
        <v>0</v>
      </c>
      <c r="AB2316" s="819" t="str">
        <f t="shared" si="328"/>
      </c>
    </row>
    <row r="2317" ht="20"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6"/>
      </c>
      <c r="T2317" s="772" t="str">
        <f>IF(B2317="","",IF(ISERROR(MATCH($J2317,SorP!$B$1:$B$6226,0)),"",INDIRECT("'SorP'!$A$"&amp;MATCH($S2317&amp;$J2317,SorP!C:C,0))))</f>
      </c>
      <c r="U2317" s="792"/>
      <c r="V2317" s="817" t="e">
        <f>IF(C2317="",NA(),IF(OR(C2317="Smelter not listed",C2317="Smelter not yet identified"),MATCH($B2317&amp;$D2317,'Smelter Look-up'!$J:$J,0),MATCH($B2317&amp;$C2317,'Smelter Look-up'!$J:$J,0)))</f>
        <v>#N/A</v>
      </c>
      <c r="X2317" s="818">
        <f t="shared" si="327"/>
        <v>0</v>
      </c>
      <c r="AB2317" s="819" t="str">
        <f t="shared" si="328"/>
      </c>
    </row>
    <row r="2318" ht="20"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6"/>
      </c>
      <c r="T2318" s="772" t="str">
        <f>IF(B2318="","",IF(ISERROR(MATCH($J2318,SorP!$B$1:$B$6226,0)),"",INDIRECT("'SorP'!$A$"&amp;MATCH($S2318&amp;$J2318,SorP!C:C,0))))</f>
      </c>
      <c r="U2318" s="792"/>
      <c r="V2318" s="817" t="e">
        <f>IF(C2318="",NA(),IF(OR(C2318="Smelter not listed",C2318="Smelter not yet identified"),MATCH($B2318&amp;$D2318,'Smelter Look-up'!$J:$J,0),MATCH($B2318&amp;$C2318,'Smelter Look-up'!$J:$J,0)))</f>
        <v>#N/A</v>
      </c>
      <c r="X2318" s="818">
        <f t="shared" si="327"/>
        <v>0</v>
      </c>
      <c r="AB2318" s="819" t="str">
        <f t="shared" si="328"/>
      </c>
    </row>
    <row r="2319" ht="20"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6"/>
      </c>
      <c r="T2319" s="772" t="str">
        <f>IF(B2319="","",IF(ISERROR(MATCH($J2319,SorP!$B$1:$B$6226,0)),"",INDIRECT("'SorP'!$A$"&amp;MATCH($S2319&amp;$J2319,SorP!C:C,0))))</f>
      </c>
      <c r="U2319" s="792"/>
      <c r="V2319" s="817" t="e">
        <f>IF(C2319="",NA(),IF(OR(C2319="Smelter not listed",C2319="Smelter not yet identified"),MATCH($B2319&amp;$D2319,'Smelter Look-up'!$J:$J,0),MATCH($B2319&amp;$C2319,'Smelter Look-up'!$J:$J,0)))</f>
        <v>#N/A</v>
      </c>
      <c r="X2319" s="818">
        <f t="shared" si="327"/>
        <v>0</v>
      </c>
      <c r="AB2319" s="819" t="str">
        <f t="shared" si="328"/>
      </c>
    </row>
    <row r="2320" ht="20"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6"/>
      </c>
      <c r="T2320" s="772" t="str">
        <f>IF(B2320="","",IF(ISERROR(MATCH($J2320,SorP!$B$1:$B$6226,0)),"",INDIRECT("'SorP'!$A$"&amp;MATCH($S2320&amp;$J2320,SorP!C:C,0))))</f>
      </c>
      <c r="U2320" s="792"/>
      <c r="V2320" s="817" t="e">
        <f>IF(C2320="",NA(),IF(OR(C2320="Smelter not listed",C2320="Smelter not yet identified"),MATCH($B2320&amp;$D2320,'Smelter Look-up'!$J:$J,0),MATCH($B2320&amp;$C2320,'Smelter Look-up'!$J:$J,0)))</f>
        <v>#N/A</v>
      </c>
      <c r="X2320" s="818">
        <f t="shared" si="327"/>
        <v>0</v>
      </c>
      <c r="AB2320" s="819" t="str">
        <f t="shared" si="328"/>
      </c>
    </row>
    <row r="2321" ht="20"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6"/>
      </c>
      <c r="T2321" s="772" t="str">
        <f>IF(B2321="","",IF(ISERROR(MATCH($J2321,SorP!$B$1:$B$6226,0)),"",INDIRECT("'SorP'!$A$"&amp;MATCH($S2321&amp;$J2321,SorP!C:C,0))))</f>
      </c>
      <c r="U2321" s="792"/>
      <c r="V2321" s="817" t="e">
        <f>IF(C2321="",NA(),IF(OR(C2321="Smelter not listed",C2321="Smelter not yet identified"),MATCH($B2321&amp;$D2321,'Smelter Look-up'!$J:$J,0),MATCH($B2321&amp;$C2321,'Smelter Look-up'!$J:$J,0)))</f>
        <v>#N/A</v>
      </c>
      <c r="X2321" s="818">
        <f t="shared" si="327"/>
        <v>0</v>
      </c>
      <c r="AB2321" s="819" t="str">
        <f t="shared" si="328"/>
      </c>
    </row>
    <row r="2322" ht="20"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6"/>
      </c>
      <c r="T2322" s="772" t="str">
        <f>IF(B2322="","",IF(ISERROR(MATCH($J2322,SorP!$B$1:$B$6226,0)),"",INDIRECT("'SorP'!$A$"&amp;MATCH($S2322&amp;$J2322,SorP!C:C,0))))</f>
      </c>
      <c r="U2322" s="792"/>
      <c r="V2322" s="817" t="e">
        <f>IF(C2322="",NA(),IF(OR(C2322="Smelter not listed",C2322="Smelter not yet identified"),MATCH($B2322&amp;$D2322,'Smelter Look-up'!$J:$J,0),MATCH($B2322&amp;$C2322,'Smelter Look-up'!$J:$J,0)))</f>
        <v>#N/A</v>
      </c>
      <c r="X2322" s="818">
        <f t="shared" si="327"/>
        <v>0</v>
      </c>
      <c r="AB2322" s="819" t="str">
        <f t="shared" si="328"/>
      </c>
    </row>
    <row r="2323" ht="20"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6"/>
      </c>
      <c r="T2323" s="772" t="str">
        <f>IF(B2323="","",IF(ISERROR(MATCH($J2323,SorP!$B$1:$B$6226,0)),"",INDIRECT("'SorP'!$A$"&amp;MATCH($S2323&amp;$J2323,SorP!C:C,0))))</f>
      </c>
      <c r="U2323" s="792"/>
      <c r="V2323" s="817" t="e">
        <f>IF(C2323="",NA(),IF(OR(C2323="Smelter not listed",C2323="Smelter not yet identified"),MATCH($B2323&amp;$D2323,'Smelter Look-up'!$J:$J,0),MATCH($B2323&amp;$C2323,'Smelter Look-up'!$J:$J,0)))</f>
        <v>#N/A</v>
      </c>
      <c r="X2323" s="818">
        <f t="shared" si="327"/>
        <v>0</v>
      </c>
      <c r="AB2323" s="819" t="str">
        <f t="shared" si="328"/>
      </c>
    </row>
    <row r="2324" ht="20"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6"/>
      </c>
      <c r="T2324" s="772" t="str">
        <f>IF(B2324="","",IF(ISERROR(MATCH($J2324,SorP!$B$1:$B$6226,0)),"",INDIRECT("'SorP'!$A$"&amp;MATCH($S2324&amp;$J2324,SorP!C:C,0))))</f>
      </c>
      <c r="U2324" s="792"/>
      <c r="V2324" s="817" t="e">
        <f>IF(C2324="",NA(),IF(OR(C2324="Smelter not listed",C2324="Smelter not yet identified"),MATCH($B2324&amp;$D2324,'Smelter Look-up'!$J:$J,0),MATCH($B2324&amp;$C2324,'Smelter Look-up'!$J:$J,0)))</f>
        <v>#N/A</v>
      </c>
      <c r="X2324" s="818">
        <f t="shared" si="327"/>
        <v>0</v>
      </c>
      <c r="AB2324" s="819" t="str">
        <f t="shared" si="328"/>
      </c>
    </row>
    <row r="2325" ht="20"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6"/>
      </c>
      <c r="T2325" s="772" t="str">
        <f>IF(B2325="","",IF(ISERROR(MATCH($J2325,SorP!$B$1:$B$6226,0)),"",INDIRECT("'SorP'!$A$"&amp;MATCH($S2325&amp;$J2325,SorP!C:C,0))))</f>
      </c>
      <c r="U2325" s="792"/>
      <c r="V2325" s="817" t="e">
        <f>IF(C2325="",NA(),IF(OR(C2325="Smelter not listed",C2325="Smelter not yet identified"),MATCH($B2325&amp;$D2325,'Smelter Look-up'!$J:$J,0),MATCH($B2325&amp;$C2325,'Smelter Look-up'!$J:$J,0)))</f>
        <v>#N/A</v>
      </c>
      <c r="X2325" s="818">
        <f t="shared" si="327"/>
        <v>0</v>
      </c>
      <c r="AB2325" s="819" t="str">
        <f t="shared" si="328"/>
      </c>
    </row>
    <row r="2326" ht="20"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6"/>
      </c>
      <c r="T2326" s="772" t="str">
        <f>IF(B2326="","",IF(ISERROR(MATCH($J2326,SorP!$B$1:$B$6226,0)),"",INDIRECT("'SorP'!$A$"&amp;MATCH($S2326&amp;$J2326,SorP!C:C,0))))</f>
      </c>
      <c r="U2326" s="792"/>
      <c r="V2326" s="817" t="e">
        <f>IF(C2326="",NA(),IF(OR(C2326="Smelter not listed",C2326="Smelter not yet identified"),MATCH($B2326&amp;$D2326,'Smelter Look-up'!$J:$J,0),MATCH($B2326&amp;$C2326,'Smelter Look-up'!$J:$J,0)))</f>
        <v>#N/A</v>
      </c>
      <c r="X2326" s="818">
        <f t="shared" si="327"/>
        <v>0</v>
      </c>
      <c r="AB2326" s="819" t="str">
        <f t="shared" si="328"/>
      </c>
    </row>
    <row r="2327" ht="20"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6"/>
      </c>
      <c r="T2327" s="772" t="str">
        <f>IF(B2327="","",IF(ISERROR(MATCH($J2327,SorP!$B$1:$B$6226,0)),"",INDIRECT("'SorP'!$A$"&amp;MATCH($S2327&amp;$J2327,SorP!C:C,0))))</f>
      </c>
      <c r="U2327" s="792"/>
      <c r="V2327" s="817" t="e">
        <f>IF(C2327="",NA(),IF(OR(C2327="Smelter not listed",C2327="Smelter not yet identified"),MATCH($B2327&amp;$D2327,'Smelter Look-up'!$J:$J,0),MATCH($B2327&amp;$C2327,'Smelter Look-up'!$J:$J,0)))</f>
        <v>#N/A</v>
      </c>
      <c r="X2327" s="818">
        <f t="shared" si="327"/>
        <v>0</v>
      </c>
      <c r="AB2327" s="819" t="str">
        <f t="shared" si="328"/>
      </c>
    </row>
    <row r="2328" ht="20"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6"/>
      </c>
      <c r="T2328" s="772" t="str">
        <f>IF(B2328="","",IF(ISERROR(MATCH($J2328,SorP!$B$1:$B$6226,0)),"",INDIRECT("'SorP'!$A$"&amp;MATCH($S2328&amp;$J2328,SorP!C:C,0))))</f>
      </c>
      <c r="U2328" s="792"/>
      <c r="V2328" s="817" t="e">
        <f>IF(C2328="",NA(),IF(OR(C2328="Smelter not listed",C2328="Smelter not yet identified"),MATCH($B2328&amp;$D2328,'Smelter Look-up'!$J:$J,0),MATCH($B2328&amp;$C2328,'Smelter Look-up'!$J:$J,0)))</f>
        <v>#N/A</v>
      </c>
      <c r="X2328" s="818">
        <f t="shared" si="327"/>
        <v>0</v>
      </c>
      <c r="AB2328" s="819" t="str">
        <f t="shared" si="328"/>
      </c>
    </row>
    <row r="2329" ht="20"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6"/>
      </c>
      <c r="T2329" s="772" t="str">
        <f>IF(B2329="","",IF(ISERROR(MATCH($J2329,SorP!$B$1:$B$6226,0)),"",INDIRECT("'SorP'!$A$"&amp;MATCH($S2329&amp;$J2329,SorP!C:C,0))))</f>
      </c>
      <c r="U2329" s="792"/>
      <c r="V2329" s="817" t="e">
        <f>IF(C2329="",NA(),IF(OR(C2329="Smelter not listed",C2329="Smelter not yet identified"),MATCH($B2329&amp;$D2329,'Smelter Look-up'!$J:$J,0),MATCH($B2329&amp;$C2329,'Smelter Look-up'!$J:$J,0)))</f>
        <v>#N/A</v>
      </c>
      <c r="X2329" s="818">
        <f t="shared" si="327"/>
        <v>0</v>
      </c>
      <c r="AB2329" s="819" t="str">
        <f t="shared" si="328"/>
      </c>
    </row>
    <row r="2330" ht="20"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6"/>
      </c>
      <c r="T2330" s="772" t="str">
        <f>IF(B2330="","",IF(ISERROR(MATCH($J2330,SorP!$B$1:$B$6226,0)),"",INDIRECT("'SorP'!$A$"&amp;MATCH($S2330&amp;$J2330,SorP!C:C,0))))</f>
      </c>
      <c r="U2330" s="792"/>
      <c r="V2330" s="817" t="e">
        <f>IF(C2330="",NA(),IF(OR(C2330="Smelter not listed",C2330="Smelter not yet identified"),MATCH($B2330&amp;$D2330,'Smelter Look-up'!$J:$J,0),MATCH($B2330&amp;$C2330,'Smelter Look-up'!$J:$J,0)))</f>
        <v>#N/A</v>
      </c>
      <c r="X2330" s="818">
        <f t="shared" si="327"/>
        <v>0</v>
      </c>
      <c r="AB2330" s="819" t="str">
        <f t="shared" si="328"/>
      </c>
    </row>
    <row r="2331" ht="20"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6"/>
      </c>
      <c r="T2331" s="772" t="str">
        <f>IF(B2331="","",IF(ISERROR(MATCH($J2331,SorP!$B$1:$B$6226,0)),"",INDIRECT("'SorP'!$A$"&amp;MATCH($S2331&amp;$J2331,SorP!C:C,0))))</f>
      </c>
      <c r="U2331" s="792"/>
      <c r="V2331" s="817" t="e">
        <f>IF(C2331="",NA(),IF(OR(C2331="Smelter not listed",C2331="Smelter not yet identified"),MATCH($B2331&amp;$D2331,'Smelter Look-up'!$J:$J,0),MATCH($B2331&amp;$C2331,'Smelter Look-up'!$J:$J,0)))</f>
        <v>#N/A</v>
      </c>
      <c r="X2331" s="818">
        <f t="shared" si="327"/>
        <v>0</v>
      </c>
      <c r="AB2331" s="819" t="str">
        <f t="shared" si="328"/>
      </c>
    </row>
    <row r="2332" ht="20"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29">IF(B2332="","",IF(ISERROR(MATCH($E2332,CL,0)),"Unknown",INDIRECT("'C'!$A$"&amp;MATCH($E2332,CL,0)+1)))</f>
      </c>
      <c r="T2332" s="772" t="str">
        <f>IF(B2332="","",IF(ISERROR(MATCH($J2332,SorP!$B$1:$B$6226,0)),"",INDIRECT("'SorP'!$A$"&amp;MATCH($S2332&amp;$J2332,SorP!C:C,0))))</f>
      </c>
      <c r="U2332" s="792"/>
      <c r="V2332" s="817" t="e">
        <f>IF(C2332="",NA(),IF(OR(C2332="Smelter not listed",C2332="Smelter not yet identified"),MATCH($B2332&amp;$D2332,'Smelter Look-up'!$J:$J,0),MATCH($B2332&amp;$C2332,'Smelter Look-up'!$J:$J,0)))</f>
        <v>#N/A</v>
      </c>
      <c r="X2332" s="818">
        <f ref="X2332:X2362" t="shared" si="330">IF(AND(C2332="Smelter not listed",OR(LEN(D2332)=0,LEN(E2332)=0)),1,0)</f>
        <v>0</v>
      </c>
      <c r="AB2332" s="819" t="str">
        <f ref="AB2332:AB2362" t="shared" si="331">B2332&amp;C2332</f>
      </c>
    </row>
    <row r="2333" ht="20"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29"/>
      </c>
      <c r="T2333" s="772" t="str">
        <f>IF(B2333="","",IF(ISERROR(MATCH($J2333,SorP!$B$1:$B$6226,0)),"",INDIRECT("'SorP'!$A$"&amp;MATCH($S2333&amp;$J2333,SorP!C:C,0))))</f>
      </c>
      <c r="U2333" s="792"/>
      <c r="V2333" s="817" t="e">
        <f>IF(C2333="",NA(),IF(OR(C2333="Smelter not listed",C2333="Smelter not yet identified"),MATCH($B2333&amp;$D2333,'Smelter Look-up'!$J:$J,0),MATCH($B2333&amp;$C2333,'Smelter Look-up'!$J:$J,0)))</f>
        <v>#N/A</v>
      </c>
      <c r="X2333" s="818">
        <f t="shared" si="330"/>
        <v>0</v>
      </c>
      <c r="AB2333" s="819" t="str">
        <f t="shared" si="331"/>
      </c>
    </row>
    <row r="2334" ht="20"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29"/>
      </c>
      <c r="T2334" s="772" t="str">
        <f>IF(B2334="","",IF(ISERROR(MATCH($J2334,SorP!$B$1:$B$6226,0)),"",INDIRECT("'SorP'!$A$"&amp;MATCH($S2334&amp;$J2334,SorP!C:C,0))))</f>
      </c>
      <c r="U2334" s="792"/>
      <c r="V2334" s="817" t="e">
        <f>IF(C2334="",NA(),IF(OR(C2334="Smelter not listed",C2334="Smelter not yet identified"),MATCH($B2334&amp;$D2334,'Smelter Look-up'!$J:$J,0),MATCH($B2334&amp;$C2334,'Smelter Look-up'!$J:$J,0)))</f>
        <v>#N/A</v>
      </c>
      <c r="X2334" s="818">
        <f t="shared" si="330"/>
        <v>0</v>
      </c>
      <c r="AB2334" s="819" t="str">
        <f t="shared" si="331"/>
      </c>
    </row>
    <row r="2335" ht="20"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29"/>
      </c>
      <c r="T2335" s="772" t="str">
        <f>IF(B2335="","",IF(ISERROR(MATCH($J2335,SorP!$B$1:$B$6226,0)),"",INDIRECT("'SorP'!$A$"&amp;MATCH($S2335&amp;$J2335,SorP!C:C,0))))</f>
      </c>
      <c r="U2335" s="792"/>
      <c r="V2335" s="817" t="e">
        <f>IF(C2335="",NA(),IF(OR(C2335="Smelter not listed",C2335="Smelter not yet identified"),MATCH($B2335&amp;$D2335,'Smelter Look-up'!$J:$J,0),MATCH($B2335&amp;$C2335,'Smelter Look-up'!$J:$J,0)))</f>
        <v>#N/A</v>
      </c>
      <c r="X2335" s="818">
        <f t="shared" si="330"/>
        <v>0</v>
      </c>
      <c r="AB2335" s="819" t="str">
        <f t="shared" si="331"/>
      </c>
    </row>
    <row r="2336" ht="20"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29"/>
      </c>
      <c r="T2336" s="772" t="str">
        <f>IF(B2336="","",IF(ISERROR(MATCH($J2336,SorP!$B$1:$B$6226,0)),"",INDIRECT("'SorP'!$A$"&amp;MATCH($S2336&amp;$J2336,SorP!C:C,0))))</f>
      </c>
      <c r="U2336" s="792"/>
      <c r="V2336" s="817" t="e">
        <f>IF(C2336="",NA(),IF(OR(C2336="Smelter not listed",C2336="Smelter not yet identified"),MATCH($B2336&amp;$D2336,'Smelter Look-up'!$J:$J,0),MATCH($B2336&amp;$C2336,'Smelter Look-up'!$J:$J,0)))</f>
        <v>#N/A</v>
      </c>
      <c r="X2336" s="818">
        <f t="shared" si="330"/>
        <v>0</v>
      </c>
      <c r="AB2336" s="819" t="str">
        <f t="shared" si="331"/>
      </c>
    </row>
    <row r="2337" ht="20"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29"/>
      </c>
      <c r="T2337" s="772" t="str">
        <f>IF(B2337="","",IF(ISERROR(MATCH($J2337,SorP!$B$1:$B$6226,0)),"",INDIRECT("'SorP'!$A$"&amp;MATCH($S2337&amp;$J2337,SorP!C:C,0))))</f>
      </c>
      <c r="U2337" s="792"/>
      <c r="V2337" s="817" t="e">
        <f>IF(C2337="",NA(),IF(OR(C2337="Smelter not listed",C2337="Smelter not yet identified"),MATCH($B2337&amp;$D2337,'Smelter Look-up'!$J:$J,0),MATCH($B2337&amp;$C2337,'Smelter Look-up'!$J:$J,0)))</f>
        <v>#N/A</v>
      </c>
      <c r="X2337" s="818">
        <f t="shared" si="330"/>
        <v>0</v>
      </c>
      <c r="AB2337" s="819" t="str">
        <f t="shared" si="331"/>
      </c>
    </row>
    <row r="2338" ht="20"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29"/>
      </c>
      <c r="T2338" s="772" t="str">
        <f>IF(B2338="","",IF(ISERROR(MATCH($J2338,SorP!$B$1:$B$6226,0)),"",INDIRECT("'SorP'!$A$"&amp;MATCH($S2338&amp;$J2338,SorP!C:C,0))))</f>
      </c>
      <c r="U2338" s="792"/>
      <c r="V2338" s="817" t="e">
        <f>IF(C2338="",NA(),IF(OR(C2338="Smelter not listed",C2338="Smelter not yet identified"),MATCH($B2338&amp;$D2338,'Smelter Look-up'!$J:$J,0),MATCH($B2338&amp;$C2338,'Smelter Look-up'!$J:$J,0)))</f>
        <v>#N/A</v>
      </c>
      <c r="X2338" s="818">
        <f t="shared" si="330"/>
        <v>0</v>
      </c>
      <c r="AB2338" s="819" t="str">
        <f t="shared" si="331"/>
      </c>
    </row>
    <row r="2339" ht="20"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29"/>
      </c>
      <c r="T2339" s="772" t="str">
        <f>IF(B2339="","",IF(ISERROR(MATCH($J2339,SorP!$B$1:$B$6226,0)),"",INDIRECT("'SorP'!$A$"&amp;MATCH($S2339&amp;$J2339,SorP!C:C,0))))</f>
      </c>
      <c r="U2339" s="792"/>
      <c r="V2339" s="817" t="e">
        <f>IF(C2339="",NA(),IF(OR(C2339="Smelter not listed",C2339="Smelter not yet identified"),MATCH($B2339&amp;$D2339,'Smelter Look-up'!$J:$J,0),MATCH($B2339&amp;$C2339,'Smelter Look-up'!$J:$J,0)))</f>
        <v>#N/A</v>
      </c>
      <c r="X2339" s="818">
        <f t="shared" si="330"/>
        <v>0</v>
      </c>
      <c r="AB2339" s="819" t="str">
        <f t="shared" si="331"/>
      </c>
    </row>
    <row r="2340" ht="20"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29"/>
      </c>
      <c r="T2340" s="772" t="str">
        <f>IF(B2340="","",IF(ISERROR(MATCH($J2340,SorP!$B$1:$B$6226,0)),"",INDIRECT("'SorP'!$A$"&amp;MATCH($S2340&amp;$J2340,SorP!C:C,0))))</f>
      </c>
      <c r="U2340" s="792"/>
      <c r="V2340" s="817" t="e">
        <f>IF(C2340="",NA(),IF(OR(C2340="Smelter not listed",C2340="Smelter not yet identified"),MATCH($B2340&amp;$D2340,'Smelter Look-up'!$J:$J,0),MATCH($B2340&amp;$C2340,'Smelter Look-up'!$J:$J,0)))</f>
        <v>#N/A</v>
      </c>
      <c r="X2340" s="818">
        <f t="shared" si="330"/>
        <v>0</v>
      </c>
      <c r="AB2340" s="819" t="str">
        <f t="shared" si="331"/>
      </c>
    </row>
    <row r="2341" ht="20"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29"/>
      </c>
      <c r="T2341" s="772" t="str">
        <f>IF(B2341="","",IF(ISERROR(MATCH($J2341,SorP!$B$1:$B$6226,0)),"",INDIRECT("'SorP'!$A$"&amp;MATCH($S2341&amp;$J2341,SorP!C:C,0))))</f>
      </c>
      <c r="U2341" s="792"/>
      <c r="V2341" s="817" t="e">
        <f>IF(C2341="",NA(),IF(OR(C2341="Smelter not listed",C2341="Smelter not yet identified"),MATCH($B2341&amp;$D2341,'Smelter Look-up'!$J:$J,0),MATCH($B2341&amp;$C2341,'Smelter Look-up'!$J:$J,0)))</f>
        <v>#N/A</v>
      </c>
      <c r="X2341" s="818">
        <f t="shared" si="330"/>
        <v>0</v>
      </c>
      <c r="AB2341" s="819" t="str">
        <f t="shared" si="331"/>
      </c>
    </row>
    <row r="2342" ht="20"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29"/>
      </c>
      <c r="T2342" s="772" t="str">
        <f>IF(B2342="","",IF(ISERROR(MATCH($J2342,SorP!$B$1:$B$6226,0)),"",INDIRECT("'SorP'!$A$"&amp;MATCH($S2342&amp;$J2342,SorP!C:C,0))))</f>
      </c>
      <c r="U2342" s="792"/>
      <c r="V2342" s="817" t="e">
        <f>IF(C2342="",NA(),IF(OR(C2342="Smelter not listed",C2342="Smelter not yet identified"),MATCH($B2342&amp;$D2342,'Smelter Look-up'!$J:$J,0),MATCH($B2342&amp;$C2342,'Smelter Look-up'!$J:$J,0)))</f>
        <v>#N/A</v>
      </c>
      <c r="X2342" s="818">
        <f t="shared" si="330"/>
        <v>0</v>
      </c>
      <c r="AB2342" s="819" t="str">
        <f t="shared" si="331"/>
      </c>
    </row>
    <row r="2343" ht="20"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29"/>
      </c>
      <c r="T2343" s="772" t="str">
        <f>IF(B2343="","",IF(ISERROR(MATCH($J2343,SorP!$B$1:$B$6226,0)),"",INDIRECT("'SorP'!$A$"&amp;MATCH($S2343&amp;$J2343,SorP!C:C,0))))</f>
      </c>
      <c r="U2343" s="792"/>
      <c r="V2343" s="817" t="e">
        <f>IF(C2343="",NA(),IF(OR(C2343="Smelter not listed",C2343="Smelter not yet identified"),MATCH($B2343&amp;$D2343,'Smelter Look-up'!$J:$J,0),MATCH($B2343&amp;$C2343,'Smelter Look-up'!$J:$J,0)))</f>
        <v>#N/A</v>
      </c>
      <c r="X2343" s="818">
        <f t="shared" si="330"/>
        <v>0</v>
      </c>
      <c r="AB2343" s="819" t="str">
        <f t="shared" si="331"/>
      </c>
    </row>
    <row r="2344" ht="20"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29"/>
      </c>
      <c r="T2344" s="772" t="str">
        <f>IF(B2344="","",IF(ISERROR(MATCH($J2344,SorP!$B$1:$B$6226,0)),"",INDIRECT("'SorP'!$A$"&amp;MATCH($S2344&amp;$J2344,SorP!C:C,0))))</f>
      </c>
      <c r="U2344" s="792"/>
      <c r="V2344" s="817" t="e">
        <f>IF(C2344="",NA(),IF(OR(C2344="Smelter not listed",C2344="Smelter not yet identified"),MATCH($B2344&amp;$D2344,'Smelter Look-up'!$J:$J,0),MATCH($B2344&amp;$C2344,'Smelter Look-up'!$J:$J,0)))</f>
        <v>#N/A</v>
      </c>
      <c r="X2344" s="818">
        <f t="shared" si="330"/>
        <v>0</v>
      </c>
      <c r="AB2344" s="819" t="str">
        <f t="shared" si="331"/>
      </c>
    </row>
    <row r="2345" ht="20"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29"/>
      </c>
      <c r="T2345" s="772" t="str">
        <f>IF(B2345="","",IF(ISERROR(MATCH($J2345,SorP!$B$1:$B$6226,0)),"",INDIRECT("'SorP'!$A$"&amp;MATCH($S2345&amp;$J2345,SorP!C:C,0))))</f>
      </c>
      <c r="U2345" s="792"/>
      <c r="V2345" s="817" t="e">
        <f>IF(C2345="",NA(),IF(OR(C2345="Smelter not listed",C2345="Smelter not yet identified"),MATCH($B2345&amp;$D2345,'Smelter Look-up'!$J:$J,0),MATCH($B2345&amp;$C2345,'Smelter Look-up'!$J:$J,0)))</f>
        <v>#N/A</v>
      </c>
      <c r="X2345" s="818">
        <f t="shared" si="330"/>
        <v>0</v>
      </c>
      <c r="AB2345" s="819" t="str">
        <f t="shared" si="331"/>
      </c>
    </row>
    <row r="2346" ht="20"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29"/>
      </c>
      <c r="T2346" s="772" t="str">
        <f>IF(B2346="","",IF(ISERROR(MATCH($J2346,SorP!$B$1:$B$6226,0)),"",INDIRECT("'SorP'!$A$"&amp;MATCH($S2346&amp;$J2346,SorP!C:C,0))))</f>
      </c>
      <c r="U2346" s="792"/>
      <c r="V2346" s="817" t="e">
        <f>IF(C2346="",NA(),IF(OR(C2346="Smelter not listed",C2346="Smelter not yet identified"),MATCH($B2346&amp;$D2346,'Smelter Look-up'!$J:$J,0),MATCH($B2346&amp;$C2346,'Smelter Look-up'!$J:$J,0)))</f>
        <v>#N/A</v>
      </c>
      <c r="X2346" s="818">
        <f t="shared" si="330"/>
        <v>0</v>
      </c>
      <c r="AB2346" s="819" t="str">
        <f t="shared" si="331"/>
      </c>
    </row>
    <row r="2347" ht="20"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29"/>
      </c>
      <c r="T2347" s="772" t="str">
        <f>IF(B2347="","",IF(ISERROR(MATCH($J2347,SorP!$B$1:$B$6226,0)),"",INDIRECT("'SorP'!$A$"&amp;MATCH($S2347&amp;$J2347,SorP!C:C,0))))</f>
      </c>
      <c r="U2347" s="792"/>
      <c r="V2347" s="817" t="e">
        <f>IF(C2347="",NA(),IF(OR(C2347="Smelter not listed",C2347="Smelter not yet identified"),MATCH($B2347&amp;$D2347,'Smelter Look-up'!$J:$J,0),MATCH($B2347&amp;$C2347,'Smelter Look-up'!$J:$J,0)))</f>
        <v>#N/A</v>
      </c>
      <c r="X2347" s="818">
        <f t="shared" si="330"/>
        <v>0</v>
      </c>
      <c r="AB2347" s="819" t="str">
        <f t="shared" si="331"/>
      </c>
    </row>
    <row r="2348" ht="20"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29"/>
      </c>
      <c r="T2348" s="772" t="str">
        <f>IF(B2348="","",IF(ISERROR(MATCH($J2348,SorP!$B$1:$B$6226,0)),"",INDIRECT("'SorP'!$A$"&amp;MATCH($S2348&amp;$J2348,SorP!C:C,0))))</f>
      </c>
      <c r="U2348" s="792"/>
      <c r="V2348" s="817" t="e">
        <f>IF(C2348="",NA(),IF(OR(C2348="Smelter not listed",C2348="Smelter not yet identified"),MATCH($B2348&amp;$D2348,'Smelter Look-up'!$J:$J,0),MATCH($B2348&amp;$C2348,'Smelter Look-up'!$J:$J,0)))</f>
        <v>#N/A</v>
      </c>
      <c r="X2348" s="818">
        <f t="shared" si="330"/>
        <v>0</v>
      </c>
      <c r="AB2348" s="819" t="str">
        <f t="shared" si="331"/>
      </c>
    </row>
    <row r="2349" ht="20"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29"/>
      </c>
      <c r="T2349" s="772" t="str">
        <f>IF(B2349="","",IF(ISERROR(MATCH($J2349,SorP!$B$1:$B$6226,0)),"",INDIRECT("'SorP'!$A$"&amp;MATCH($S2349&amp;$J2349,SorP!C:C,0))))</f>
      </c>
      <c r="U2349" s="792"/>
      <c r="V2349" s="817" t="e">
        <f>IF(C2349="",NA(),IF(OR(C2349="Smelter not listed",C2349="Smelter not yet identified"),MATCH($B2349&amp;$D2349,'Smelter Look-up'!$J:$J,0),MATCH($B2349&amp;$C2349,'Smelter Look-up'!$J:$J,0)))</f>
        <v>#N/A</v>
      </c>
      <c r="X2349" s="818">
        <f t="shared" si="330"/>
        <v>0</v>
      </c>
      <c r="AB2349" s="819" t="str">
        <f t="shared" si="331"/>
      </c>
    </row>
    <row r="2350" ht="20"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29"/>
      </c>
      <c r="T2350" s="772" t="str">
        <f>IF(B2350="","",IF(ISERROR(MATCH($J2350,SorP!$B$1:$B$6226,0)),"",INDIRECT("'SorP'!$A$"&amp;MATCH($S2350&amp;$J2350,SorP!C:C,0))))</f>
      </c>
      <c r="U2350" s="792"/>
      <c r="V2350" s="817" t="e">
        <f>IF(C2350="",NA(),IF(OR(C2350="Smelter not listed",C2350="Smelter not yet identified"),MATCH($B2350&amp;$D2350,'Smelter Look-up'!$J:$J,0),MATCH($B2350&amp;$C2350,'Smelter Look-up'!$J:$J,0)))</f>
        <v>#N/A</v>
      </c>
      <c r="X2350" s="818">
        <f t="shared" si="330"/>
        <v>0</v>
      </c>
      <c r="AB2350" s="819" t="str">
        <f t="shared" si="331"/>
      </c>
    </row>
    <row r="2351" ht="20"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29"/>
      </c>
      <c r="T2351" s="772" t="str">
        <f>IF(B2351="","",IF(ISERROR(MATCH($J2351,SorP!$B$1:$B$6226,0)),"",INDIRECT("'SorP'!$A$"&amp;MATCH($S2351&amp;$J2351,SorP!C:C,0))))</f>
      </c>
      <c r="U2351" s="792"/>
      <c r="V2351" s="817" t="e">
        <f>IF(C2351="",NA(),IF(OR(C2351="Smelter not listed",C2351="Smelter not yet identified"),MATCH($B2351&amp;$D2351,'Smelter Look-up'!$J:$J,0),MATCH($B2351&amp;$C2351,'Smelter Look-up'!$J:$J,0)))</f>
        <v>#N/A</v>
      </c>
      <c r="X2351" s="818">
        <f t="shared" si="330"/>
        <v>0</v>
      </c>
      <c r="AB2351" s="819" t="str">
        <f t="shared" si="331"/>
      </c>
    </row>
    <row r="2352" ht="20"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29"/>
      </c>
      <c r="T2352" s="772" t="str">
        <f>IF(B2352="","",IF(ISERROR(MATCH($J2352,SorP!$B$1:$B$6226,0)),"",INDIRECT("'SorP'!$A$"&amp;MATCH($S2352&amp;$J2352,SorP!C:C,0))))</f>
      </c>
      <c r="U2352" s="792"/>
      <c r="V2352" s="817" t="e">
        <f>IF(C2352="",NA(),IF(OR(C2352="Smelter not listed",C2352="Smelter not yet identified"),MATCH($B2352&amp;$D2352,'Smelter Look-up'!$J:$J,0),MATCH($B2352&amp;$C2352,'Smelter Look-up'!$J:$J,0)))</f>
        <v>#N/A</v>
      </c>
      <c r="X2352" s="818">
        <f t="shared" si="330"/>
        <v>0</v>
      </c>
      <c r="AB2352" s="819" t="str">
        <f t="shared" si="331"/>
      </c>
    </row>
    <row r="2353" ht="20"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29"/>
      </c>
      <c r="T2353" s="772" t="str">
        <f>IF(B2353="","",IF(ISERROR(MATCH($J2353,SorP!$B$1:$B$6226,0)),"",INDIRECT("'SorP'!$A$"&amp;MATCH($S2353&amp;$J2353,SorP!C:C,0))))</f>
      </c>
      <c r="U2353" s="792"/>
      <c r="V2353" s="817" t="e">
        <f>IF(C2353="",NA(),IF(OR(C2353="Smelter not listed",C2353="Smelter not yet identified"),MATCH($B2353&amp;$D2353,'Smelter Look-up'!$J:$J,0),MATCH($B2353&amp;$C2353,'Smelter Look-up'!$J:$J,0)))</f>
        <v>#N/A</v>
      </c>
      <c r="X2353" s="818">
        <f t="shared" si="330"/>
        <v>0</v>
      </c>
      <c r="AB2353" s="819" t="str">
        <f t="shared" si="331"/>
      </c>
    </row>
    <row r="2354" ht="20"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29"/>
      </c>
      <c r="T2354" s="772" t="str">
        <f>IF(B2354="","",IF(ISERROR(MATCH($J2354,SorP!$B$1:$B$6226,0)),"",INDIRECT("'SorP'!$A$"&amp;MATCH($S2354&amp;$J2354,SorP!C:C,0))))</f>
      </c>
      <c r="U2354" s="792"/>
      <c r="V2354" s="817" t="e">
        <f>IF(C2354="",NA(),IF(OR(C2354="Smelter not listed",C2354="Smelter not yet identified"),MATCH($B2354&amp;$D2354,'Smelter Look-up'!$J:$J,0),MATCH($B2354&amp;$C2354,'Smelter Look-up'!$J:$J,0)))</f>
        <v>#N/A</v>
      </c>
      <c r="X2354" s="818">
        <f t="shared" si="330"/>
        <v>0</v>
      </c>
      <c r="AB2354" s="819" t="str">
        <f t="shared" si="331"/>
      </c>
    </row>
    <row r="2355" ht="20"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29"/>
      </c>
      <c r="T2355" s="772" t="str">
        <f>IF(B2355="","",IF(ISERROR(MATCH($J2355,SorP!$B$1:$B$6226,0)),"",INDIRECT("'SorP'!$A$"&amp;MATCH($S2355&amp;$J2355,SorP!C:C,0))))</f>
      </c>
      <c r="U2355" s="792"/>
      <c r="V2355" s="817" t="e">
        <f>IF(C2355="",NA(),IF(OR(C2355="Smelter not listed",C2355="Smelter not yet identified"),MATCH($B2355&amp;$D2355,'Smelter Look-up'!$J:$J,0),MATCH($B2355&amp;$C2355,'Smelter Look-up'!$J:$J,0)))</f>
        <v>#N/A</v>
      </c>
      <c r="X2355" s="818">
        <f t="shared" si="330"/>
        <v>0</v>
      </c>
      <c r="AB2355" s="819" t="str">
        <f t="shared" si="331"/>
      </c>
    </row>
    <row r="2356" ht="20"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29"/>
      </c>
      <c r="T2356" s="772" t="str">
        <f>IF(B2356="","",IF(ISERROR(MATCH($J2356,SorP!$B$1:$B$6226,0)),"",INDIRECT("'SorP'!$A$"&amp;MATCH($S2356&amp;$J2356,SorP!C:C,0))))</f>
      </c>
      <c r="U2356" s="792"/>
      <c r="V2356" s="817" t="e">
        <f>IF(C2356="",NA(),IF(OR(C2356="Smelter not listed",C2356="Smelter not yet identified"),MATCH($B2356&amp;$D2356,'Smelter Look-up'!$J:$J,0),MATCH($B2356&amp;$C2356,'Smelter Look-up'!$J:$J,0)))</f>
        <v>#N/A</v>
      </c>
      <c r="X2356" s="818">
        <f t="shared" si="330"/>
        <v>0</v>
      </c>
      <c r="AB2356" s="819" t="str">
        <f t="shared" si="331"/>
      </c>
    </row>
    <row r="2357" ht="20"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29"/>
      </c>
      <c r="T2357" s="772" t="str">
        <f>IF(B2357="","",IF(ISERROR(MATCH($J2357,SorP!$B$1:$B$6226,0)),"",INDIRECT("'SorP'!$A$"&amp;MATCH($S2357&amp;$J2357,SorP!C:C,0))))</f>
      </c>
      <c r="U2357" s="792"/>
      <c r="V2357" s="817" t="e">
        <f>IF(C2357="",NA(),IF(OR(C2357="Smelter not listed",C2357="Smelter not yet identified"),MATCH($B2357&amp;$D2357,'Smelter Look-up'!$J:$J,0),MATCH($B2357&amp;$C2357,'Smelter Look-up'!$J:$J,0)))</f>
        <v>#N/A</v>
      </c>
      <c r="X2357" s="818">
        <f t="shared" si="330"/>
        <v>0</v>
      </c>
      <c r="AB2357" s="819" t="str">
        <f t="shared" si="331"/>
      </c>
    </row>
    <row r="2358" ht="20"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29"/>
      </c>
      <c r="T2358" s="772" t="str">
        <f>IF(B2358="","",IF(ISERROR(MATCH($J2358,SorP!$B$1:$B$6226,0)),"",INDIRECT("'SorP'!$A$"&amp;MATCH($S2358&amp;$J2358,SorP!C:C,0))))</f>
      </c>
      <c r="U2358" s="792"/>
      <c r="V2358" s="817" t="e">
        <f>IF(C2358="",NA(),IF(OR(C2358="Smelter not listed",C2358="Smelter not yet identified"),MATCH($B2358&amp;$D2358,'Smelter Look-up'!$J:$J,0),MATCH($B2358&amp;$C2358,'Smelter Look-up'!$J:$J,0)))</f>
        <v>#N/A</v>
      </c>
      <c r="X2358" s="818">
        <f t="shared" si="330"/>
        <v>0</v>
      </c>
      <c r="AB2358" s="819" t="str">
        <f t="shared" si="331"/>
      </c>
    </row>
    <row r="2359" ht="20"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29"/>
      </c>
      <c r="T2359" s="772" t="str">
        <f>IF(B2359="","",IF(ISERROR(MATCH($J2359,SorP!$B$1:$B$6226,0)),"",INDIRECT("'SorP'!$A$"&amp;MATCH($S2359&amp;$J2359,SorP!C:C,0))))</f>
      </c>
      <c r="U2359" s="792"/>
      <c r="V2359" s="817" t="e">
        <f>IF(C2359="",NA(),IF(OR(C2359="Smelter not listed",C2359="Smelter not yet identified"),MATCH($B2359&amp;$D2359,'Smelter Look-up'!$J:$J,0),MATCH($B2359&amp;$C2359,'Smelter Look-up'!$J:$J,0)))</f>
        <v>#N/A</v>
      </c>
      <c r="X2359" s="818">
        <f t="shared" si="330"/>
        <v>0</v>
      </c>
      <c r="AB2359" s="819" t="str">
        <f t="shared" si="331"/>
      </c>
    </row>
    <row r="2360" ht="20"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29"/>
      </c>
      <c r="T2360" s="772" t="str">
        <f>IF(B2360="","",IF(ISERROR(MATCH($J2360,SorP!$B$1:$B$6226,0)),"",INDIRECT("'SorP'!$A$"&amp;MATCH($S2360&amp;$J2360,SorP!C:C,0))))</f>
      </c>
      <c r="U2360" s="792"/>
      <c r="V2360" s="817" t="e">
        <f>IF(C2360="",NA(),IF(OR(C2360="Smelter not listed",C2360="Smelter not yet identified"),MATCH($B2360&amp;$D2360,'Smelter Look-up'!$J:$J,0),MATCH($B2360&amp;$C2360,'Smelter Look-up'!$J:$J,0)))</f>
        <v>#N/A</v>
      </c>
      <c r="X2360" s="818">
        <f t="shared" si="330"/>
        <v>0</v>
      </c>
      <c r="AB2360" s="819" t="str">
        <f t="shared" si="331"/>
      </c>
    </row>
    <row r="2361" ht="20"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29"/>
      </c>
      <c r="T2361" s="772" t="str">
        <f>IF(B2361="","",IF(ISERROR(MATCH($J2361,SorP!$B$1:$B$6226,0)),"",INDIRECT("'SorP'!$A$"&amp;MATCH($S2361&amp;$J2361,SorP!C:C,0))))</f>
      </c>
      <c r="U2361" s="792"/>
      <c r="V2361" s="817" t="e">
        <f>IF(C2361="",NA(),IF(OR(C2361="Smelter not listed",C2361="Smelter not yet identified"),MATCH($B2361&amp;$D2361,'Smelter Look-up'!$J:$J,0),MATCH($B2361&amp;$C2361,'Smelter Look-up'!$J:$J,0)))</f>
        <v>#N/A</v>
      </c>
      <c r="X2361" s="818">
        <f t="shared" si="330"/>
        <v>0</v>
      </c>
      <c r="AB2361" s="819" t="str">
        <f t="shared" si="331"/>
      </c>
    </row>
    <row r="2362" ht="20"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29"/>
      </c>
      <c r="T2362" s="772" t="str">
        <f>IF(B2362="","",IF(ISERROR(MATCH($J2362,SorP!$B$1:$B$6226,0)),"",INDIRECT("'SorP'!$A$"&amp;MATCH($S2362&amp;$J2362,SorP!C:C,0))))</f>
      </c>
      <c r="U2362" s="792"/>
      <c r="V2362" s="817" t="e">
        <f>IF(C2362="",NA(),IF(OR(C2362="Smelter not listed",C2362="Smelter not yet identified"),MATCH($B2362&amp;$D2362,'Smelter Look-up'!$J:$J,0),MATCH($B2362&amp;$C2362,'Smelter Look-up'!$J:$J,0)))</f>
        <v>#N/A</v>
      </c>
      <c r="X2362" s="818">
        <f t="shared" si="330"/>
        <v>0</v>
      </c>
      <c r="AB2362" s="819" t="str">
        <f t="shared" si="331"/>
      </c>
    </row>
    <row r="2363" ht="20"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IF(B2363="","",IF(ISERROR(MATCH($J2363,SorP!$B$1:$B$6226,0)),"",INDIRECT("'SorP'!$A$"&amp;MATCH($S2363&amp;$J2363,SorP!C:C,0))))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5">IF(B2364="","",IF(ISERROR(MATCH($E2364,CL,0)),"Unknown",INDIRECT("'C'!$A$"&amp;MATCH($E2364,CL,0)+1)))</f>
      </c>
      <c r="T2364" s="772" t="str">
        <f>IF(B2364="","",IF(ISERROR(MATCH($J2364,SorP!$B$1:$B$6226,0)),"",INDIRECT("'SorP'!$A$"&amp;MATCH($S2364&amp;$J2364,SorP!C:C,0))))</f>
      </c>
      <c r="U2364" s="792"/>
      <c r="V2364" s="817" t="e">
        <f>IF(C2364="",NA(),IF(OR(C2364="Smelter not listed",C2364="Smelter not yet identified"),MATCH($B2364&amp;$D2364,'Smelter Look-up'!$J:$J,0),MATCH($B2364&amp;$C2364,'Smelter Look-up'!$J:$J,0)))</f>
        <v>#N/A</v>
      </c>
      <c r="X2364" s="818">
        <f ref="X2364:X2395" t="shared" si="336">IF(AND(C2364="Smelter not listed",OR(LEN(D2364)=0,LEN(E2364)=0)),1,0)</f>
        <v>0</v>
      </c>
      <c r="AB2364" s="819" t="str">
        <f ref="AB2364:AB2395" t="shared" si="337">B2364&amp;C2364</f>
      </c>
    </row>
    <row r="2365" ht="20"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5"/>
      </c>
      <c r="T2365" s="772" t="str">
        <f>IF(B2365="","",IF(ISERROR(MATCH($J2365,SorP!$B$1:$B$6226,0)),"",INDIRECT("'SorP'!$A$"&amp;MATCH($S2365&amp;$J2365,SorP!C:C,0))))</f>
      </c>
      <c r="U2365" s="792"/>
      <c r="V2365" s="817" t="e">
        <f>IF(C2365="",NA(),IF(OR(C2365="Smelter not listed",C2365="Smelter not yet identified"),MATCH($B2365&amp;$D2365,'Smelter Look-up'!$J:$J,0),MATCH($B2365&amp;$C2365,'Smelter Look-up'!$J:$J,0)))</f>
        <v>#N/A</v>
      </c>
      <c r="X2365" s="818">
        <f t="shared" si="336"/>
        <v>0</v>
      </c>
      <c r="AB2365" s="819" t="str">
        <f t="shared" si="337"/>
      </c>
    </row>
    <row r="2366" ht="20"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5"/>
      </c>
      <c r="T2366" s="772" t="str">
        <f>IF(B2366="","",IF(ISERROR(MATCH($J2366,SorP!$B$1:$B$6226,0)),"",INDIRECT("'SorP'!$A$"&amp;MATCH($S2366&amp;$J2366,SorP!C:C,0))))</f>
      </c>
      <c r="U2366" s="792"/>
      <c r="V2366" s="817" t="e">
        <f>IF(C2366="",NA(),IF(OR(C2366="Smelter not listed",C2366="Smelter not yet identified"),MATCH($B2366&amp;$D2366,'Smelter Look-up'!$J:$J,0),MATCH($B2366&amp;$C2366,'Smelter Look-up'!$J:$J,0)))</f>
        <v>#N/A</v>
      </c>
      <c r="X2366" s="818">
        <f t="shared" si="336"/>
        <v>0</v>
      </c>
      <c r="AB2366" s="819" t="str">
        <f t="shared" si="337"/>
      </c>
    </row>
    <row r="2367" ht="20"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5"/>
      </c>
      <c r="T2367" s="772" t="str">
        <f>IF(B2367="","",IF(ISERROR(MATCH($J2367,SorP!$B$1:$B$6226,0)),"",INDIRECT("'SorP'!$A$"&amp;MATCH($S2367&amp;$J2367,SorP!C:C,0))))</f>
      </c>
      <c r="U2367" s="792"/>
      <c r="V2367" s="817" t="e">
        <f>IF(C2367="",NA(),IF(OR(C2367="Smelter not listed",C2367="Smelter not yet identified"),MATCH($B2367&amp;$D2367,'Smelter Look-up'!$J:$J,0),MATCH($B2367&amp;$C2367,'Smelter Look-up'!$J:$J,0)))</f>
        <v>#N/A</v>
      </c>
      <c r="X2367" s="818">
        <f t="shared" si="336"/>
        <v>0</v>
      </c>
      <c r="AB2367" s="819" t="str">
        <f t="shared" si="337"/>
      </c>
    </row>
    <row r="2368" ht="20"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5"/>
      </c>
      <c r="T2368" s="772" t="str">
        <f>IF(B2368="","",IF(ISERROR(MATCH($J2368,SorP!$B$1:$B$6226,0)),"",INDIRECT("'SorP'!$A$"&amp;MATCH($S2368&amp;$J2368,SorP!C:C,0))))</f>
      </c>
      <c r="U2368" s="792"/>
      <c r="V2368" s="817" t="e">
        <f>IF(C2368="",NA(),IF(OR(C2368="Smelter not listed",C2368="Smelter not yet identified"),MATCH($B2368&amp;$D2368,'Smelter Look-up'!$J:$J,0),MATCH($B2368&amp;$C2368,'Smelter Look-up'!$J:$J,0)))</f>
        <v>#N/A</v>
      </c>
      <c r="X2368" s="818">
        <f t="shared" si="336"/>
        <v>0</v>
      </c>
      <c r="AB2368" s="819" t="str">
        <f t="shared" si="337"/>
      </c>
    </row>
    <row r="2369" ht="20"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5"/>
      </c>
      <c r="T2369" s="772" t="str">
        <f>IF(B2369="","",IF(ISERROR(MATCH($J2369,SorP!$B$1:$B$6226,0)),"",INDIRECT("'SorP'!$A$"&amp;MATCH($S2369&amp;$J2369,SorP!C:C,0))))</f>
      </c>
      <c r="U2369" s="792"/>
      <c r="V2369" s="817" t="e">
        <f>IF(C2369="",NA(),IF(OR(C2369="Smelter not listed",C2369="Smelter not yet identified"),MATCH($B2369&amp;$D2369,'Smelter Look-up'!$J:$J,0),MATCH($B2369&amp;$C2369,'Smelter Look-up'!$J:$J,0)))</f>
        <v>#N/A</v>
      </c>
      <c r="X2369" s="818">
        <f t="shared" si="336"/>
        <v>0</v>
      </c>
      <c r="AB2369" s="819" t="str">
        <f t="shared" si="337"/>
      </c>
    </row>
    <row r="2370" ht="20"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5"/>
      </c>
      <c r="T2370" s="772" t="str">
        <f>IF(B2370="","",IF(ISERROR(MATCH($J2370,SorP!$B$1:$B$6226,0)),"",INDIRECT("'SorP'!$A$"&amp;MATCH($S2370&amp;$J2370,SorP!C:C,0))))</f>
      </c>
      <c r="U2370" s="792"/>
      <c r="V2370" s="817" t="e">
        <f>IF(C2370="",NA(),IF(OR(C2370="Smelter not listed",C2370="Smelter not yet identified"),MATCH($B2370&amp;$D2370,'Smelter Look-up'!$J:$J,0),MATCH($B2370&amp;$C2370,'Smelter Look-up'!$J:$J,0)))</f>
        <v>#N/A</v>
      </c>
      <c r="X2370" s="818">
        <f t="shared" si="336"/>
        <v>0</v>
      </c>
      <c r="AB2370" s="819" t="str">
        <f t="shared" si="337"/>
      </c>
    </row>
    <row r="2371" ht="20"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5"/>
      </c>
      <c r="T2371" s="772" t="str">
        <f>IF(B2371="","",IF(ISERROR(MATCH($J2371,SorP!$B$1:$B$6226,0)),"",INDIRECT("'SorP'!$A$"&amp;MATCH($S2371&amp;$J2371,SorP!C:C,0))))</f>
      </c>
      <c r="U2371" s="792"/>
      <c r="V2371" s="817" t="e">
        <f>IF(C2371="",NA(),IF(OR(C2371="Smelter not listed",C2371="Smelter not yet identified"),MATCH($B2371&amp;$D2371,'Smelter Look-up'!$J:$J,0),MATCH($B2371&amp;$C2371,'Smelter Look-up'!$J:$J,0)))</f>
        <v>#N/A</v>
      </c>
      <c r="X2371" s="818">
        <f t="shared" si="336"/>
        <v>0</v>
      </c>
      <c r="AB2371" s="819" t="str">
        <f t="shared" si="337"/>
      </c>
    </row>
    <row r="2372" ht="20"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5"/>
      </c>
      <c r="T2372" s="772" t="str">
        <f>IF(B2372="","",IF(ISERROR(MATCH($J2372,SorP!$B$1:$B$6226,0)),"",INDIRECT("'SorP'!$A$"&amp;MATCH($S2372&amp;$J2372,SorP!C:C,0))))</f>
      </c>
      <c r="U2372" s="792"/>
      <c r="V2372" s="817" t="e">
        <f>IF(C2372="",NA(),IF(OR(C2372="Smelter not listed",C2372="Smelter not yet identified"),MATCH($B2372&amp;$D2372,'Smelter Look-up'!$J:$J,0),MATCH($B2372&amp;$C2372,'Smelter Look-up'!$J:$J,0)))</f>
        <v>#N/A</v>
      </c>
      <c r="X2372" s="818">
        <f t="shared" si="336"/>
        <v>0</v>
      </c>
      <c r="AB2372" s="819" t="str">
        <f t="shared" si="337"/>
      </c>
    </row>
    <row r="2373" ht="20"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5"/>
      </c>
      <c r="T2373" s="772" t="str">
        <f>IF(B2373="","",IF(ISERROR(MATCH($J2373,SorP!$B$1:$B$6226,0)),"",INDIRECT("'SorP'!$A$"&amp;MATCH($S2373&amp;$J2373,SorP!C:C,0))))</f>
      </c>
      <c r="U2373" s="792"/>
      <c r="V2373" s="817" t="e">
        <f>IF(C2373="",NA(),IF(OR(C2373="Smelter not listed",C2373="Smelter not yet identified"),MATCH($B2373&amp;$D2373,'Smelter Look-up'!$J:$J,0),MATCH($B2373&amp;$C2373,'Smelter Look-up'!$J:$J,0)))</f>
        <v>#N/A</v>
      </c>
      <c r="X2373" s="818">
        <f t="shared" si="336"/>
        <v>0</v>
      </c>
      <c r="AB2373" s="819" t="str">
        <f t="shared" si="337"/>
      </c>
    </row>
    <row r="2374" ht="20"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5"/>
      </c>
      <c r="T2374" s="772" t="str">
        <f>IF(B2374="","",IF(ISERROR(MATCH($J2374,SorP!$B$1:$B$6226,0)),"",INDIRECT("'SorP'!$A$"&amp;MATCH($S2374&amp;$J2374,SorP!C:C,0))))</f>
      </c>
      <c r="U2374" s="792"/>
      <c r="V2374" s="817" t="e">
        <f>IF(C2374="",NA(),IF(OR(C2374="Smelter not listed",C2374="Smelter not yet identified"),MATCH($B2374&amp;$D2374,'Smelter Look-up'!$J:$J,0),MATCH($B2374&amp;$C2374,'Smelter Look-up'!$J:$J,0)))</f>
        <v>#N/A</v>
      </c>
      <c r="X2374" s="818">
        <f t="shared" si="336"/>
        <v>0</v>
      </c>
      <c r="AB2374" s="819" t="str">
        <f t="shared" si="337"/>
      </c>
    </row>
    <row r="2375" ht="20"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5"/>
      </c>
      <c r="T2375" s="772" t="str">
        <f>IF(B2375="","",IF(ISERROR(MATCH($J2375,SorP!$B$1:$B$6226,0)),"",INDIRECT("'SorP'!$A$"&amp;MATCH($S2375&amp;$J2375,SorP!C:C,0))))</f>
      </c>
      <c r="U2375" s="792"/>
      <c r="V2375" s="817" t="e">
        <f>IF(C2375="",NA(),IF(OR(C2375="Smelter not listed",C2375="Smelter not yet identified"),MATCH($B2375&amp;$D2375,'Smelter Look-up'!$J:$J,0),MATCH($B2375&amp;$C2375,'Smelter Look-up'!$J:$J,0)))</f>
        <v>#N/A</v>
      </c>
      <c r="X2375" s="818">
        <f t="shared" si="336"/>
        <v>0</v>
      </c>
      <c r="AB2375" s="819" t="str">
        <f t="shared" si="337"/>
      </c>
    </row>
    <row r="2376" ht="20"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5"/>
      </c>
      <c r="T2376" s="772" t="str">
        <f>IF(B2376="","",IF(ISERROR(MATCH($J2376,SorP!$B$1:$B$6226,0)),"",INDIRECT("'SorP'!$A$"&amp;MATCH($S2376&amp;$J2376,SorP!C:C,0))))</f>
      </c>
      <c r="U2376" s="792"/>
      <c r="V2376" s="817" t="e">
        <f>IF(C2376="",NA(),IF(OR(C2376="Smelter not listed",C2376="Smelter not yet identified"),MATCH($B2376&amp;$D2376,'Smelter Look-up'!$J:$J,0),MATCH($B2376&amp;$C2376,'Smelter Look-up'!$J:$J,0)))</f>
        <v>#N/A</v>
      </c>
      <c r="X2376" s="818">
        <f t="shared" si="336"/>
        <v>0</v>
      </c>
      <c r="AB2376" s="819" t="str">
        <f t="shared" si="337"/>
      </c>
    </row>
    <row r="2377" ht="20"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5"/>
      </c>
      <c r="T2377" s="772" t="str">
        <f>IF(B2377="","",IF(ISERROR(MATCH($J2377,SorP!$B$1:$B$6226,0)),"",INDIRECT("'SorP'!$A$"&amp;MATCH($S2377&amp;$J2377,SorP!C:C,0))))</f>
      </c>
      <c r="U2377" s="792"/>
      <c r="V2377" s="817" t="e">
        <f>IF(C2377="",NA(),IF(OR(C2377="Smelter not listed",C2377="Smelter not yet identified"),MATCH($B2377&amp;$D2377,'Smelter Look-up'!$J:$J,0),MATCH($B2377&amp;$C2377,'Smelter Look-up'!$J:$J,0)))</f>
        <v>#N/A</v>
      </c>
      <c r="X2377" s="818">
        <f t="shared" si="336"/>
        <v>0</v>
      </c>
      <c r="AB2377" s="819" t="str">
        <f t="shared" si="337"/>
      </c>
    </row>
    <row r="2378" ht="20"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5"/>
      </c>
      <c r="T2378" s="772" t="str">
        <f>IF(B2378="","",IF(ISERROR(MATCH($J2378,SorP!$B$1:$B$6226,0)),"",INDIRECT("'SorP'!$A$"&amp;MATCH($S2378&amp;$J2378,SorP!C:C,0))))</f>
      </c>
      <c r="U2378" s="792"/>
      <c r="V2378" s="817" t="e">
        <f>IF(C2378="",NA(),IF(OR(C2378="Smelter not listed",C2378="Smelter not yet identified"),MATCH($B2378&amp;$D2378,'Smelter Look-up'!$J:$J,0),MATCH($B2378&amp;$C2378,'Smelter Look-up'!$J:$J,0)))</f>
        <v>#N/A</v>
      </c>
      <c r="X2378" s="818">
        <f t="shared" si="336"/>
        <v>0</v>
      </c>
      <c r="AB2378" s="819" t="str">
        <f t="shared" si="337"/>
      </c>
    </row>
    <row r="2379" ht="20"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5"/>
      </c>
      <c r="T2379" s="772" t="str">
        <f>IF(B2379="","",IF(ISERROR(MATCH($J2379,SorP!$B$1:$B$6226,0)),"",INDIRECT("'SorP'!$A$"&amp;MATCH($S2379&amp;$J2379,SorP!C:C,0))))</f>
      </c>
      <c r="U2379" s="792"/>
      <c r="V2379" s="817" t="e">
        <f>IF(C2379="",NA(),IF(OR(C2379="Smelter not listed",C2379="Smelter not yet identified"),MATCH($B2379&amp;$D2379,'Smelter Look-up'!$J:$J,0),MATCH($B2379&amp;$C2379,'Smelter Look-up'!$J:$J,0)))</f>
        <v>#N/A</v>
      </c>
      <c r="X2379" s="818">
        <f t="shared" si="336"/>
        <v>0</v>
      </c>
      <c r="AB2379" s="819" t="str">
        <f t="shared" si="337"/>
      </c>
    </row>
    <row r="2380" ht="20"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5"/>
      </c>
      <c r="T2380" s="772" t="str">
        <f>IF(B2380="","",IF(ISERROR(MATCH($J2380,SorP!$B$1:$B$6226,0)),"",INDIRECT("'SorP'!$A$"&amp;MATCH($S2380&amp;$J2380,SorP!C:C,0))))</f>
      </c>
      <c r="U2380" s="792"/>
      <c r="V2380" s="817" t="e">
        <f>IF(C2380="",NA(),IF(OR(C2380="Smelter not listed",C2380="Smelter not yet identified"),MATCH($B2380&amp;$D2380,'Smelter Look-up'!$J:$J,0),MATCH($B2380&amp;$C2380,'Smelter Look-up'!$J:$J,0)))</f>
        <v>#N/A</v>
      </c>
      <c r="X2380" s="818">
        <f t="shared" si="336"/>
        <v>0</v>
      </c>
      <c r="AB2380" s="819" t="str">
        <f t="shared" si="337"/>
      </c>
    </row>
    <row r="2381" ht="20"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5"/>
      </c>
      <c r="T2381" s="772" t="str">
        <f>IF(B2381="","",IF(ISERROR(MATCH($J2381,SorP!$B$1:$B$6226,0)),"",INDIRECT("'SorP'!$A$"&amp;MATCH($S2381&amp;$J2381,SorP!C:C,0))))</f>
      </c>
      <c r="U2381" s="792"/>
      <c r="V2381" s="817" t="e">
        <f>IF(C2381="",NA(),IF(OR(C2381="Smelter not listed",C2381="Smelter not yet identified"),MATCH($B2381&amp;$D2381,'Smelter Look-up'!$J:$J,0),MATCH($B2381&amp;$C2381,'Smelter Look-up'!$J:$J,0)))</f>
        <v>#N/A</v>
      </c>
      <c r="X2381" s="818">
        <f t="shared" si="336"/>
        <v>0</v>
      </c>
      <c r="AB2381" s="819" t="str">
        <f t="shared" si="337"/>
      </c>
    </row>
    <row r="2382" ht="20"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5"/>
      </c>
      <c r="T2382" s="772" t="str">
        <f>IF(B2382="","",IF(ISERROR(MATCH($J2382,SorP!$B$1:$B$6226,0)),"",INDIRECT("'SorP'!$A$"&amp;MATCH($S2382&amp;$J2382,SorP!C:C,0))))</f>
      </c>
      <c r="U2382" s="792"/>
      <c r="V2382" s="817" t="e">
        <f>IF(C2382="",NA(),IF(OR(C2382="Smelter not listed",C2382="Smelter not yet identified"),MATCH($B2382&amp;$D2382,'Smelter Look-up'!$J:$J,0),MATCH($B2382&amp;$C2382,'Smelter Look-up'!$J:$J,0)))</f>
        <v>#N/A</v>
      </c>
      <c r="X2382" s="818">
        <f t="shared" si="336"/>
        <v>0</v>
      </c>
      <c r="AB2382" s="819" t="str">
        <f t="shared" si="337"/>
      </c>
    </row>
    <row r="2383" ht="20"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5"/>
      </c>
      <c r="T2383" s="772" t="str">
        <f>IF(B2383="","",IF(ISERROR(MATCH($J2383,SorP!$B$1:$B$6226,0)),"",INDIRECT("'SorP'!$A$"&amp;MATCH($S2383&amp;$J2383,SorP!C:C,0))))</f>
      </c>
      <c r="U2383" s="792"/>
      <c r="V2383" s="817" t="e">
        <f>IF(C2383="",NA(),IF(OR(C2383="Smelter not listed",C2383="Smelter not yet identified"),MATCH($B2383&amp;$D2383,'Smelter Look-up'!$J:$J,0),MATCH($B2383&amp;$C2383,'Smelter Look-up'!$J:$J,0)))</f>
        <v>#N/A</v>
      </c>
      <c r="X2383" s="818">
        <f t="shared" si="336"/>
        <v>0</v>
      </c>
      <c r="AB2383" s="819" t="str">
        <f t="shared" si="337"/>
      </c>
    </row>
    <row r="2384" ht="20"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5"/>
      </c>
      <c r="T2384" s="772" t="str">
        <f>IF(B2384="","",IF(ISERROR(MATCH($J2384,SorP!$B$1:$B$6226,0)),"",INDIRECT("'SorP'!$A$"&amp;MATCH($S2384&amp;$J2384,SorP!C:C,0))))</f>
      </c>
      <c r="U2384" s="792"/>
      <c r="V2384" s="817" t="e">
        <f>IF(C2384="",NA(),IF(OR(C2384="Smelter not listed",C2384="Smelter not yet identified"),MATCH($B2384&amp;$D2384,'Smelter Look-up'!$J:$J,0),MATCH($B2384&amp;$C2384,'Smelter Look-up'!$J:$J,0)))</f>
        <v>#N/A</v>
      </c>
      <c r="X2384" s="818">
        <f t="shared" si="336"/>
        <v>0</v>
      </c>
      <c r="AB2384" s="819" t="str">
        <f t="shared" si="337"/>
      </c>
    </row>
    <row r="2385" ht="20"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5"/>
      </c>
      <c r="T2385" s="772" t="str">
        <f>IF(B2385="","",IF(ISERROR(MATCH($J2385,SorP!$B$1:$B$6226,0)),"",INDIRECT("'SorP'!$A$"&amp;MATCH($S2385&amp;$J2385,SorP!C:C,0))))</f>
      </c>
      <c r="U2385" s="792"/>
      <c r="V2385" s="817" t="e">
        <f>IF(C2385="",NA(),IF(OR(C2385="Smelter not listed",C2385="Smelter not yet identified"),MATCH($B2385&amp;$D2385,'Smelter Look-up'!$J:$J,0),MATCH($B2385&amp;$C2385,'Smelter Look-up'!$J:$J,0)))</f>
        <v>#N/A</v>
      </c>
      <c r="X2385" s="818">
        <f t="shared" si="336"/>
        <v>0</v>
      </c>
      <c r="AB2385" s="819" t="str">
        <f t="shared" si="337"/>
      </c>
    </row>
    <row r="2386" ht="20"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5"/>
      </c>
      <c r="T2386" s="772" t="str">
        <f>IF(B2386="","",IF(ISERROR(MATCH($J2386,SorP!$B$1:$B$6226,0)),"",INDIRECT("'SorP'!$A$"&amp;MATCH($S2386&amp;$J2386,SorP!C:C,0))))</f>
      </c>
      <c r="U2386" s="792"/>
      <c r="V2386" s="817" t="e">
        <f>IF(C2386="",NA(),IF(OR(C2386="Smelter not listed",C2386="Smelter not yet identified"),MATCH($B2386&amp;$D2386,'Smelter Look-up'!$J:$J,0),MATCH($B2386&amp;$C2386,'Smelter Look-up'!$J:$J,0)))</f>
        <v>#N/A</v>
      </c>
      <c r="X2386" s="818">
        <f t="shared" si="336"/>
        <v>0</v>
      </c>
      <c r="AB2386" s="819" t="str">
        <f t="shared" si="337"/>
      </c>
    </row>
    <row r="2387" ht="20"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5"/>
      </c>
      <c r="T2387" s="772" t="str">
        <f>IF(B2387="","",IF(ISERROR(MATCH($J2387,SorP!$B$1:$B$6226,0)),"",INDIRECT("'SorP'!$A$"&amp;MATCH($S2387&amp;$J2387,SorP!C:C,0))))</f>
      </c>
      <c r="U2387" s="792"/>
      <c r="V2387" s="817" t="e">
        <f>IF(C2387="",NA(),IF(OR(C2387="Smelter not listed",C2387="Smelter not yet identified"),MATCH($B2387&amp;$D2387,'Smelter Look-up'!$J:$J,0),MATCH($B2387&amp;$C2387,'Smelter Look-up'!$J:$J,0)))</f>
        <v>#N/A</v>
      </c>
      <c r="X2387" s="818">
        <f t="shared" si="336"/>
        <v>0</v>
      </c>
      <c r="AB2387" s="819" t="str">
        <f t="shared" si="337"/>
      </c>
    </row>
    <row r="2388" ht="20"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5"/>
      </c>
      <c r="T2388" s="772" t="str">
        <f>IF(B2388="","",IF(ISERROR(MATCH($J2388,SorP!$B$1:$B$6226,0)),"",INDIRECT("'SorP'!$A$"&amp;MATCH($S2388&amp;$J2388,SorP!C:C,0))))</f>
      </c>
      <c r="U2388" s="792"/>
      <c r="V2388" s="817" t="e">
        <f>IF(C2388="",NA(),IF(OR(C2388="Smelter not listed",C2388="Smelter not yet identified"),MATCH($B2388&amp;$D2388,'Smelter Look-up'!$J:$J,0),MATCH($B2388&amp;$C2388,'Smelter Look-up'!$J:$J,0)))</f>
        <v>#N/A</v>
      </c>
      <c r="X2388" s="818">
        <f t="shared" si="336"/>
        <v>0</v>
      </c>
      <c r="AB2388" s="819" t="str">
        <f t="shared" si="337"/>
      </c>
    </row>
    <row r="2389" ht="20"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5"/>
      </c>
      <c r="T2389" s="772" t="str">
        <f>IF(B2389="","",IF(ISERROR(MATCH($J2389,SorP!$B$1:$B$6226,0)),"",INDIRECT("'SorP'!$A$"&amp;MATCH($S2389&amp;$J2389,SorP!C:C,0))))</f>
      </c>
      <c r="U2389" s="792"/>
      <c r="V2389" s="817" t="e">
        <f>IF(C2389="",NA(),IF(OR(C2389="Smelter not listed",C2389="Smelter not yet identified"),MATCH($B2389&amp;$D2389,'Smelter Look-up'!$J:$J,0),MATCH($B2389&amp;$C2389,'Smelter Look-up'!$J:$J,0)))</f>
        <v>#N/A</v>
      </c>
      <c r="X2389" s="818">
        <f t="shared" si="336"/>
        <v>0</v>
      </c>
      <c r="AB2389" s="819" t="str">
        <f t="shared" si="337"/>
      </c>
    </row>
    <row r="2390" ht="20"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5"/>
      </c>
      <c r="T2390" s="772" t="str">
        <f>IF(B2390="","",IF(ISERROR(MATCH($J2390,SorP!$B$1:$B$6226,0)),"",INDIRECT("'SorP'!$A$"&amp;MATCH($S2390&amp;$J2390,SorP!C:C,0))))</f>
      </c>
      <c r="U2390" s="792"/>
      <c r="V2390" s="817" t="e">
        <f>IF(C2390="",NA(),IF(OR(C2390="Smelter not listed",C2390="Smelter not yet identified"),MATCH($B2390&amp;$D2390,'Smelter Look-up'!$J:$J,0),MATCH($B2390&amp;$C2390,'Smelter Look-up'!$J:$J,0)))</f>
        <v>#N/A</v>
      </c>
      <c r="X2390" s="818">
        <f t="shared" si="336"/>
        <v>0</v>
      </c>
      <c r="AB2390" s="819" t="str">
        <f t="shared" si="337"/>
      </c>
    </row>
    <row r="2391" ht="20"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5"/>
      </c>
      <c r="T2391" s="772" t="str">
        <f>IF(B2391="","",IF(ISERROR(MATCH($J2391,SorP!$B$1:$B$6226,0)),"",INDIRECT("'SorP'!$A$"&amp;MATCH($S2391&amp;$J2391,SorP!C:C,0))))</f>
      </c>
      <c r="U2391" s="792"/>
      <c r="V2391" s="817" t="e">
        <f>IF(C2391="",NA(),IF(OR(C2391="Smelter not listed",C2391="Smelter not yet identified"),MATCH($B2391&amp;$D2391,'Smelter Look-up'!$J:$J,0),MATCH($B2391&amp;$C2391,'Smelter Look-up'!$J:$J,0)))</f>
        <v>#N/A</v>
      </c>
      <c r="X2391" s="818">
        <f t="shared" si="336"/>
        <v>0</v>
      </c>
      <c r="AB2391" s="819" t="str">
        <f t="shared" si="337"/>
      </c>
    </row>
    <row r="2392" ht="20"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5"/>
      </c>
      <c r="T2392" s="772" t="str">
        <f>IF(B2392="","",IF(ISERROR(MATCH($J2392,SorP!$B$1:$B$6226,0)),"",INDIRECT("'SorP'!$A$"&amp;MATCH($S2392&amp;$J2392,SorP!C:C,0))))</f>
      </c>
      <c r="U2392" s="792"/>
      <c r="V2392" s="817" t="e">
        <f>IF(C2392="",NA(),IF(OR(C2392="Smelter not listed",C2392="Smelter not yet identified"),MATCH($B2392&amp;$D2392,'Smelter Look-up'!$J:$J,0),MATCH($B2392&amp;$C2392,'Smelter Look-up'!$J:$J,0)))</f>
        <v>#N/A</v>
      </c>
      <c r="X2392" s="818">
        <f t="shared" si="336"/>
        <v>0</v>
      </c>
      <c r="AB2392" s="819" t="str">
        <f t="shared" si="337"/>
      </c>
    </row>
    <row r="2393" ht="20"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5"/>
      </c>
      <c r="T2393" s="772" t="str">
        <f>IF(B2393="","",IF(ISERROR(MATCH($J2393,SorP!$B$1:$B$6226,0)),"",INDIRECT("'SorP'!$A$"&amp;MATCH($S2393&amp;$J2393,SorP!C:C,0))))</f>
      </c>
      <c r="U2393" s="792"/>
      <c r="V2393" s="817" t="e">
        <f>IF(C2393="",NA(),IF(OR(C2393="Smelter not listed",C2393="Smelter not yet identified"),MATCH($B2393&amp;$D2393,'Smelter Look-up'!$J:$J,0),MATCH($B2393&amp;$C2393,'Smelter Look-up'!$J:$J,0)))</f>
        <v>#N/A</v>
      </c>
      <c r="X2393" s="818">
        <f t="shared" si="336"/>
        <v>0</v>
      </c>
      <c r="AB2393" s="819" t="str">
        <f t="shared" si="337"/>
      </c>
    </row>
    <row r="2394" ht="20"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5"/>
      </c>
      <c r="T2394" s="772" t="str">
        <f>IF(B2394="","",IF(ISERROR(MATCH($J2394,SorP!$B$1:$B$6226,0)),"",INDIRECT("'SorP'!$A$"&amp;MATCH($S2394&amp;$J2394,SorP!C:C,0))))</f>
      </c>
      <c r="U2394" s="792"/>
      <c r="V2394" s="817" t="e">
        <f>IF(C2394="",NA(),IF(OR(C2394="Smelter not listed",C2394="Smelter not yet identified"),MATCH($B2394&amp;$D2394,'Smelter Look-up'!$J:$J,0),MATCH($B2394&amp;$C2394,'Smelter Look-up'!$J:$J,0)))</f>
        <v>#N/A</v>
      </c>
      <c r="X2394" s="818">
        <f t="shared" si="336"/>
        <v>0</v>
      </c>
      <c r="AB2394" s="819" t="str">
        <f t="shared" si="337"/>
      </c>
    </row>
    <row r="2395" ht="20"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5"/>
      </c>
      <c r="T2395" s="772" t="str">
        <f>IF(B2395="","",IF(ISERROR(MATCH($J2395,SorP!$B$1:$B$6226,0)),"",INDIRECT("'SorP'!$A$"&amp;MATCH($S2395&amp;$J2395,SorP!C:C,0))))</f>
      </c>
      <c r="U2395" s="792"/>
      <c r="V2395" s="817" t="e">
        <f>IF(C2395="",NA(),IF(OR(C2395="Smelter not listed",C2395="Smelter not yet identified"),MATCH($B2395&amp;$D2395,'Smelter Look-up'!$J:$J,0),MATCH($B2395&amp;$C2395,'Smelter Look-up'!$J:$J,0)))</f>
        <v>#N/A</v>
      </c>
      <c r="X2395" s="818">
        <f t="shared" si="336"/>
        <v>0</v>
      </c>
      <c r="AB2395" s="819" t="str">
        <f t="shared" si="337"/>
      </c>
    </row>
    <row r="2396" ht="20"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8">IF(B2396="","",IF(ISERROR(MATCH($E2396,CL,0)),"Unknown",INDIRECT("'C'!$A$"&amp;MATCH($E2396,CL,0)+1)))</f>
      </c>
      <c r="T2396" s="772" t="str">
        <f>IF(B2396="","",IF(ISERROR(MATCH($J2396,SorP!$B$1:$B$6226,0)),"",INDIRECT("'SorP'!$A$"&amp;MATCH($S2396&amp;$J2396,SorP!C:C,0))))</f>
      </c>
      <c r="U2396" s="792"/>
      <c r="V2396" s="817" t="e">
        <f>IF(C2396="",NA(),IF(OR(C2396="Smelter not listed",C2396="Smelter not yet identified"),MATCH($B2396&amp;$D2396,'Smelter Look-up'!$J:$J,0),MATCH($B2396&amp;$C2396,'Smelter Look-up'!$J:$J,0)))</f>
        <v>#N/A</v>
      </c>
      <c r="X2396" s="818">
        <f ref="X2396:X2426" t="shared" si="339">IF(AND(C2396="Smelter not listed",OR(LEN(D2396)=0,LEN(E2396)=0)),1,0)</f>
        <v>0</v>
      </c>
      <c r="AB2396" s="819" t="str">
        <f ref="AB2396:AB2426" t="shared" si="340">B2396&amp;C2396</f>
      </c>
    </row>
    <row r="2397" ht="20"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8"/>
      </c>
      <c r="T2397" s="772" t="str">
        <f>IF(B2397="","",IF(ISERROR(MATCH($J2397,SorP!$B$1:$B$6226,0)),"",INDIRECT("'SorP'!$A$"&amp;MATCH($S2397&amp;$J2397,SorP!C:C,0))))</f>
      </c>
      <c r="U2397" s="792"/>
      <c r="V2397" s="817" t="e">
        <f>IF(C2397="",NA(),IF(OR(C2397="Smelter not listed",C2397="Smelter not yet identified"),MATCH($B2397&amp;$D2397,'Smelter Look-up'!$J:$J,0),MATCH($B2397&amp;$C2397,'Smelter Look-up'!$J:$J,0)))</f>
        <v>#N/A</v>
      </c>
      <c r="X2397" s="818">
        <f t="shared" si="339"/>
        <v>0</v>
      </c>
      <c r="AB2397" s="819" t="str">
        <f t="shared" si="340"/>
      </c>
    </row>
    <row r="2398" ht="20"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8"/>
      </c>
      <c r="T2398" s="772" t="str">
        <f>IF(B2398="","",IF(ISERROR(MATCH($J2398,SorP!$B$1:$B$6226,0)),"",INDIRECT("'SorP'!$A$"&amp;MATCH($S2398&amp;$J2398,SorP!C:C,0))))</f>
      </c>
      <c r="U2398" s="792"/>
      <c r="V2398" s="817" t="e">
        <f>IF(C2398="",NA(),IF(OR(C2398="Smelter not listed",C2398="Smelter not yet identified"),MATCH($B2398&amp;$D2398,'Smelter Look-up'!$J:$J,0),MATCH($B2398&amp;$C2398,'Smelter Look-up'!$J:$J,0)))</f>
        <v>#N/A</v>
      </c>
      <c r="X2398" s="818">
        <f t="shared" si="339"/>
        <v>0</v>
      </c>
      <c r="AB2398" s="819" t="str">
        <f t="shared" si="340"/>
      </c>
    </row>
    <row r="2399" ht="20"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8"/>
      </c>
      <c r="T2399" s="772" t="str">
        <f>IF(B2399="","",IF(ISERROR(MATCH($J2399,SorP!$B$1:$B$6226,0)),"",INDIRECT("'SorP'!$A$"&amp;MATCH($S2399&amp;$J2399,SorP!C:C,0))))</f>
      </c>
      <c r="U2399" s="792"/>
      <c r="V2399" s="817" t="e">
        <f>IF(C2399="",NA(),IF(OR(C2399="Smelter not listed",C2399="Smelter not yet identified"),MATCH($B2399&amp;$D2399,'Smelter Look-up'!$J:$J,0),MATCH($B2399&amp;$C2399,'Smelter Look-up'!$J:$J,0)))</f>
        <v>#N/A</v>
      </c>
      <c r="X2399" s="818">
        <f t="shared" si="339"/>
        <v>0</v>
      </c>
      <c r="AB2399" s="819" t="str">
        <f t="shared" si="340"/>
      </c>
    </row>
    <row r="2400" ht="20"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8"/>
      </c>
      <c r="T2400" s="772" t="str">
        <f>IF(B2400="","",IF(ISERROR(MATCH($J2400,SorP!$B$1:$B$6226,0)),"",INDIRECT("'SorP'!$A$"&amp;MATCH($S2400&amp;$J2400,SorP!C:C,0))))</f>
      </c>
      <c r="U2400" s="792"/>
      <c r="V2400" s="817" t="e">
        <f>IF(C2400="",NA(),IF(OR(C2400="Smelter not listed",C2400="Smelter not yet identified"),MATCH($B2400&amp;$D2400,'Smelter Look-up'!$J:$J,0),MATCH($B2400&amp;$C2400,'Smelter Look-up'!$J:$J,0)))</f>
        <v>#N/A</v>
      </c>
      <c r="X2400" s="818">
        <f t="shared" si="339"/>
        <v>0</v>
      </c>
      <c r="AB2400" s="819" t="str">
        <f t="shared" si="340"/>
      </c>
    </row>
    <row r="2401" ht="20"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8"/>
      </c>
      <c r="T2401" s="772" t="str">
        <f>IF(B2401="","",IF(ISERROR(MATCH($J2401,SorP!$B$1:$B$6226,0)),"",INDIRECT("'SorP'!$A$"&amp;MATCH($S2401&amp;$J2401,SorP!C:C,0))))</f>
      </c>
      <c r="U2401" s="792"/>
      <c r="V2401" s="817" t="e">
        <f>IF(C2401="",NA(),IF(OR(C2401="Smelter not listed",C2401="Smelter not yet identified"),MATCH($B2401&amp;$D2401,'Smelter Look-up'!$J:$J,0),MATCH($B2401&amp;$C2401,'Smelter Look-up'!$J:$J,0)))</f>
        <v>#N/A</v>
      </c>
      <c r="X2401" s="818">
        <f t="shared" si="339"/>
        <v>0</v>
      </c>
      <c r="AB2401" s="819" t="str">
        <f t="shared" si="340"/>
      </c>
    </row>
    <row r="2402" ht="20"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8"/>
      </c>
      <c r="T2402" s="772" t="str">
        <f>IF(B2402="","",IF(ISERROR(MATCH($J2402,SorP!$B$1:$B$6226,0)),"",INDIRECT("'SorP'!$A$"&amp;MATCH($S2402&amp;$J2402,SorP!C:C,0))))</f>
      </c>
      <c r="U2402" s="792"/>
      <c r="V2402" s="817" t="e">
        <f>IF(C2402="",NA(),IF(OR(C2402="Smelter not listed",C2402="Smelter not yet identified"),MATCH($B2402&amp;$D2402,'Smelter Look-up'!$J:$J,0),MATCH($B2402&amp;$C2402,'Smelter Look-up'!$J:$J,0)))</f>
        <v>#N/A</v>
      </c>
      <c r="X2402" s="818">
        <f t="shared" si="339"/>
        <v>0</v>
      </c>
      <c r="AB2402" s="819" t="str">
        <f t="shared" si="340"/>
      </c>
    </row>
    <row r="2403" ht="20"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8"/>
      </c>
      <c r="T2403" s="772" t="str">
        <f>IF(B2403="","",IF(ISERROR(MATCH($J2403,SorP!$B$1:$B$6226,0)),"",INDIRECT("'SorP'!$A$"&amp;MATCH($S2403&amp;$J2403,SorP!C:C,0))))</f>
      </c>
      <c r="U2403" s="792"/>
      <c r="V2403" s="817" t="e">
        <f>IF(C2403="",NA(),IF(OR(C2403="Smelter not listed",C2403="Smelter not yet identified"),MATCH($B2403&amp;$D2403,'Smelter Look-up'!$J:$J,0),MATCH($B2403&amp;$C2403,'Smelter Look-up'!$J:$J,0)))</f>
        <v>#N/A</v>
      </c>
      <c r="X2403" s="818">
        <f t="shared" si="339"/>
        <v>0</v>
      </c>
      <c r="AB2403" s="819" t="str">
        <f t="shared" si="340"/>
      </c>
    </row>
    <row r="2404" ht="20"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8"/>
      </c>
      <c r="T2404" s="772" t="str">
        <f>IF(B2404="","",IF(ISERROR(MATCH($J2404,SorP!$B$1:$B$6226,0)),"",INDIRECT("'SorP'!$A$"&amp;MATCH($S2404&amp;$J2404,SorP!C:C,0))))</f>
      </c>
      <c r="U2404" s="792"/>
      <c r="V2404" s="817" t="e">
        <f>IF(C2404="",NA(),IF(OR(C2404="Smelter not listed",C2404="Smelter not yet identified"),MATCH($B2404&amp;$D2404,'Smelter Look-up'!$J:$J,0),MATCH($B2404&amp;$C2404,'Smelter Look-up'!$J:$J,0)))</f>
        <v>#N/A</v>
      </c>
      <c r="X2404" s="818">
        <f t="shared" si="339"/>
        <v>0</v>
      </c>
      <c r="AB2404" s="819" t="str">
        <f t="shared" si="340"/>
      </c>
    </row>
    <row r="2405" ht="20"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8"/>
      </c>
      <c r="T2405" s="772" t="str">
        <f>IF(B2405="","",IF(ISERROR(MATCH($J2405,SorP!$B$1:$B$6226,0)),"",INDIRECT("'SorP'!$A$"&amp;MATCH($S2405&amp;$J2405,SorP!C:C,0))))</f>
      </c>
      <c r="U2405" s="792"/>
      <c r="V2405" s="817" t="e">
        <f>IF(C2405="",NA(),IF(OR(C2405="Smelter not listed",C2405="Smelter not yet identified"),MATCH($B2405&amp;$D2405,'Smelter Look-up'!$J:$J,0),MATCH($B2405&amp;$C2405,'Smelter Look-up'!$J:$J,0)))</f>
        <v>#N/A</v>
      </c>
      <c r="X2405" s="818">
        <f t="shared" si="339"/>
        <v>0</v>
      </c>
      <c r="AB2405" s="819" t="str">
        <f t="shared" si="340"/>
      </c>
    </row>
    <row r="2406" ht="20"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8"/>
      </c>
      <c r="T2406" s="772" t="str">
        <f>IF(B2406="","",IF(ISERROR(MATCH($J2406,SorP!$B$1:$B$6226,0)),"",INDIRECT("'SorP'!$A$"&amp;MATCH($S2406&amp;$J2406,SorP!C:C,0))))</f>
      </c>
      <c r="U2406" s="792"/>
      <c r="V2406" s="817" t="e">
        <f>IF(C2406="",NA(),IF(OR(C2406="Smelter not listed",C2406="Smelter not yet identified"),MATCH($B2406&amp;$D2406,'Smelter Look-up'!$J:$J,0),MATCH($B2406&amp;$C2406,'Smelter Look-up'!$J:$J,0)))</f>
        <v>#N/A</v>
      </c>
      <c r="X2406" s="818">
        <f t="shared" si="339"/>
        <v>0</v>
      </c>
      <c r="AB2406" s="819" t="str">
        <f t="shared" si="340"/>
      </c>
    </row>
    <row r="2407" ht="20"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8"/>
      </c>
      <c r="T2407" s="772" t="str">
        <f>IF(B2407="","",IF(ISERROR(MATCH($J2407,SorP!$B$1:$B$6226,0)),"",INDIRECT("'SorP'!$A$"&amp;MATCH($S2407&amp;$J2407,SorP!C:C,0))))</f>
      </c>
      <c r="U2407" s="792"/>
      <c r="V2407" s="817" t="e">
        <f>IF(C2407="",NA(),IF(OR(C2407="Smelter not listed",C2407="Smelter not yet identified"),MATCH($B2407&amp;$D2407,'Smelter Look-up'!$J:$J,0),MATCH($B2407&amp;$C2407,'Smelter Look-up'!$J:$J,0)))</f>
        <v>#N/A</v>
      </c>
      <c r="X2407" s="818">
        <f t="shared" si="339"/>
        <v>0</v>
      </c>
      <c r="AB2407" s="819" t="str">
        <f t="shared" si="340"/>
      </c>
    </row>
    <row r="2408" ht="20"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8"/>
      </c>
      <c r="T2408" s="772" t="str">
        <f>IF(B2408="","",IF(ISERROR(MATCH($J2408,SorP!$B$1:$B$6226,0)),"",INDIRECT("'SorP'!$A$"&amp;MATCH($S2408&amp;$J2408,SorP!C:C,0))))</f>
      </c>
      <c r="U2408" s="792"/>
      <c r="V2408" s="817" t="e">
        <f>IF(C2408="",NA(),IF(OR(C2408="Smelter not listed",C2408="Smelter not yet identified"),MATCH($B2408&amp;$D2408,'Smelter Look-up'!$J:$J,0),MATCH($B2408&amp;$C2408,'Smelter Look-up'!$J:$J,0)))</f>
        <v>#N/A</v>
      </c>
      <c r="X2408" s="818">
        <f t="shared" si="339"/>
        <v>0</v>
      </c>
      <c r="AB2408" s="819" t="str">
        <f t="shared" si="340"/>
      </c>
    </row>
    <row r="2409" ht="20"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8"/>
      </c>
      <c r="T2409" s="772" t="str">
        <f>IF(B2409="","",IF(ISERROR(MATCH($J2409,SorP!$B$1:$B$6226,0)),"",INDIRECT("'SorP'!$A$"&amp;MATCH($S2409&amp;$J2409,SorP!C:C,0))))</f>
      </c>
      <c r="U2409" s="792"/>
      <c r="V2409" s="817" t="e">
        <f>IF(C2409="",NA(),IF(OR(C2409="Smelter not listed",C2409="Smelter not yet identified"),MATCH($B2409&amp;$D2409,'Smelter Look-up'!$J:$J,0),MATCH($B2409&amp;$C2409,'Smelter Look-up'!$J:$J,0)))</f>
        <v>#N/A</v>
      </c>
      <c r="X2409" s="818">
        <f t="shared" si="339"/>
        <v>0</v>
      </c>
      <c r="AB2409" s="819" t="str">
        <f t="shared" si="340"/>
      </c>
    </row>
    <row r="2410" ht="20"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8"/>
      </c>
      <c r="T2410" s="772" t="str">
        <f>IF(B2410="","",IF(ISERROR(MATCH($J2410,SorP!$B$1:$B$6226,0)),"",INDIRECT("'SorP'!$A$"&amp;MATCH($S2410&amp;$J2410,SorP!C:C,0))))</f>
      </c>
      <c r="U2410" s="792"/>
      <c r="V2410" s="817" t="e">
        <f>IF(C2410="",NA(),IF(OR(C2410="Smelter not listed",C2410="Smelter not yet identified"),MATCH($B2410&amp;$D2410,'Smelter Look-up'!$J:$J,0),MATCH($B2410&amp;$C2410,'Smelter Look-up'!$J:$J,0)))</f>
        <v>#N/A</v>
      </c>
      <c r="X2410" s="818">
        <f t="shared" si="339"/>
        <v>0</v>
      </c>
      <c r="AB2410" s="819" t="str">
        <f t="shared" si="340"/>
      </c>
    </row>
    <row r="2411" ht="20"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8"/>
      </c>
      <c r="T2411" s="772" t="str">
        <f>IF(B2411="","",IF(ISERROR(MATCH($J2411,SorP!$B$1:$B$6226,0)),"",INDIRECT("'SorP'!$A$"&amp;MATCH($S2411&amp;$J2411,SorP!C:C,0))))</f>
      </c>
      <c r="U2411" s="792"/>
      <c r="V2411" s="817" t="e">
        <f>IF(C2411="",NA(),IF(OR(C2411="Smelter not listed",C2411="Smelter not yet identified"),MATCH($B2411&amp;$D2411,'Smelter Look-up'!$J:$J,0),MATCH($B2411&amp;$C2411,'Smelter Look-up'!$J:$J,0)))</f>
        <v>#N/A</v>
      </c>
      <c r="X2411" s="818">
        <f t="shared" si="339"/>
        <v>0</v>
      </c>
      <c r="AB2411" s="819" t="str">
        <f t="shared" si="340"/>
      </c>
    </row>
    <row r="2412" ht="20"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8"/>
      </c>
      <c r="T2412" s="772" t="str">
        <f>IF(B2412="","",IF(ISERROR(MATCH($J2412,SorP!$B$1:$B$6226,0)),"",INDIRECT("'SorP'!$A$"&amp;MATCH($S2412&amp;$J2412,SorP!C:C,0))))</f>
      </c>
      <c r="U2412" s="792"/>
      <c r="V2412" s="817" t="e">
        <f>IF(C2412="",NA(),IF(OR(C2412="Smelter not listed",C2412="Smelter not yet identified"),MATCH($B2412&amp;$D2412,'Smelter Look-up'!$J:$J,0),MATCH($B2412&amp;$C2412,'Smelter Look-up'!$J:$J,0)))</f>
        <v>#N/A</v>
      </c>
      <c r="X2412" s="818">
        <f t="shared" si="339"/>
        <v>0</v>
      </c>
      <c r="AB2412" s="819" t="str">
        <f t="shared" si="340"/>
      </c>
    </row>
    <row r="2413" ht="20"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8"/>
      </c>
      <c r="T2413" s="772" t="str">
        <f>IF(B2413="","",IF(ISERROR(MATCH($J2413,SorP!$B$1:$B$6226,0)),"",INDIRECT("'SorP'!$A$"&amp;MATCH($S2413&amp;$J2413,SorP!C:C,0))))</f>
      </c>
      <c r="U2413" s="792"/>
      <c r="V2413" s="817" t="e">
        <f>IF(C2413="",NA(),IF(OR(C2413="Smelter not listed",C2413="Smelter not yet identified"),MATCH($B2413&amp;$D2413,'Smelter Look-up'!$J:$J,0),MATCH($B2413&amp;$C2413,'Smelter Look-up'!$J:$J,0)))</f>
        <v>#N/A</v>
      </c>
      <c r="X2413" s="818">
        <f t="shared" si="339"/>
        <v>0</v>
      </c>
      <c r="AB2413" s="819" t="str">
        <f t="shared" si="340"/>
      </c>
    </row>
    <row r="2414" ht="20"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8"/>
      </c>
      <c r="T2414" s="772" t="str">
        <f>IF(B2414="","",IF(ISERROR(MATCH($J2414,SorP!$B$1:$B$6226,0)),"",INDIRECT("'SorP'!$A$"&amp;MATCH($S2414&amp;$J2414,SorP!C:C,0))))</f>
      </c>
      <c r="U2414" s="792"/>
      <c r="V2414" s="817" t="e">
        <f>IF(C2414="",NA(),IF(OR(C2414="Smelter not listed",C2414="Smelter not yet identified"),MATCH($B2414&amp;$D2414,'Smelter Look-up'!$J:$J,0),MATCH($B2414&amp;$C2414,'Smelter Look-up'!$J:$J,0)))</f>
        <v>#N/A</v>
      </c>
      <c r="X2414" s="818">
        <f t="shared" si="339"/>
        <v>0</v>
      </c>
      <c r="AB2414" s="819" t="str">
        <f t="shared" si="340"/>
      </c>
    </row>
    <row r="2415" ht="20"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8"/>
      </c>
      <c r="T2415" s="772" t="str">
        <f>IF(B2415="","",IF(ISERROR(MATCH($J2415,SorP!$B$1:$B$6226,0)),"",INDIRECT("'SorP'!$A$"&amp;MATCH($S2415&amp;$J2415,SorP!C:C,0))))</f>
      </c>
      <c r="U2415" s="792"/>
      <c r="V2415" s="817" t="e">
        <f>IF(C2415="",NA(),IF(OR(C2415="Smelter not listed",C2415="Smelter not yet identified"),MATCH($B2415&amp;$D2415,'Smelter Look-up'!$J:$J,0),MATCH($B2415&amp;$C2415,'Smelter Look-up'!$J:$J,0)))</f>
        <v>#N/A</v>
      </c>
      <c r="X2415" s="818">
        <f t="shared" si="339"/>
        <v>0</v>
      </c>
      <c r="AB2415" s="819" t="str">
        <f t="shared" si="340"/>
      </c>
    </row>
    <row r="2416" ht="20"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8"/>
      </c>
      <c r="T2416" s="772" t="str">
        <f>IF(B2416="","",IF(ISERROR(MATCH($J2416,SorP!$B$1:$B$6226,0)),"",INDIRECT("'SorP'!$A$"&amp;MATCH($S2416&amp;$J2416,SorP!C:C,0))))</f>
      </c>
      <c r="U2416" s="792"/>
      <c r="V2416" s="817" t="e">
        <f>IF(C2416="",NA(),IF(OR(C2416="Smelter not listed",C2416="Smelter not yet identified"),MATCH($B2416&amp;$D2416,'Smelter Look-up'!$J:$J,0),MATCH($B2416&amp;$C2416,'Smelter Look-up'!$J:$J,0)))</f>
        <v>#N/A</v>
      </c>
      <c r="X2416" s="818">
        <f t="shared" si="339"/>
        <v>0</v>
      </c>
      <c r="AB2416" s="819" t="str">
        <f t="shared" si="340"/>
      </c>
    </row>
    <row r="2417" ht="20"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8"/>
      </c>
      <c r="T2417" s="772" t="str">
        <f>IF(B2417="","",IF(ISERROR(MATCH($J2417,SorP!$B$1:$B$6226,0)),"",INDIRECT("'SorP'!$A$"&amp;MATCH($S2417&amp;$J2417,SorP!C:C,0))))</f>
      </c>
      <c r="U2417" s="792"/>
      <c r="V2417" s="817" t="e">
        <f>IF(C2417="",NA(),IF(OR(C2417="Smelter not listed",C2417="Smelter not yet identified"),MATCH($B2417&amp;$D2417,'Smelter Look-up'!$J:$J,0),MATCH($B2417&amp;$C2417,'Smelter Look-up'!$J:$J,0)))</f>
        <v>#N/A</v>
      </c>
      <c r="X2417" s="818">
        <f t="shared" si="339"/>
        <v>0</v>
      </c>
      <c r="AB2417" s="819" t="str">
        <f t="shared" si="340"/>
      </c>
    </row>
    <row r="2418" ht="20"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8"/>
      </c>
      <c r="T2418" s="772" t="str">
        <f>IF(B2418="","",IF(ISERROR(MATCH($J2418,SorP!$B$1:$B$6226,0)),"",INDIRECT("'SorP'!$A$"&amp;MATCH($S2418&amp;$J2418,SorP!C:C,0))))</f>
      </c>
      <c r="U2418" s="792"/>
      <c r="V2418" s="817" t="e">
        <f>IF(C2418="",NA(),IF(OR(C2418="Smelter not listed",C2418="Smelter not yet identified"),MATCH($B2418&amp;$D2418,'Smelter Look-up'!$J:$J,0),MATCH($B2418&amp;$C2418,'Smelter Look-up'!$J:$J,0)))</f>
        <v>#N/A</v>
      </c>
      <c r="X2418" s="818">
        <f t="shared" si="339"/>
        <v>0</v>
      </c>
      <c r="AB2418" s="819" t="str">
        <f t="shared" si="340"/>
      </c>
    </row>
    <row r="2419" ht="20"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8"/>
      </c>
      <c r="T2419" s="772" t="str">
        <f>IF(B2419="","",IF(ISERROR(MATCH($J2419,SorP!$B$1:$B$6226,0)),"",INDIRECT("'SorP'!$A$"&amp;MATCH($S2419&amp;$J2419,SorP!C:C,0))))</f>
      </c>
      <c r="U2419" s="792"/>
      <c r="V2419" s="817" t="e">
        <f>IF(C2419="",NA(),IF(OR(C2419="Smelter not listed",C2419="Smelter not yet identified"),MATCH($B2419&amp;$D2419,'Smelter Look-up'!$J:$J,0),MATCH($B2419&amp;$C2419,'Smelter Look-up'!$J:$J,0)))</f>
        <v>#N/A</v>
      </c>
      <c r="X2419" s="818">
        <f t="shared" si="339"/>
        <v>0</v>
      </c>
      <c r="AB2419" s="819" t="str">
        <f t="shared" si="340"/>
      </c>
    </row>
    <row r="2420" ht="20"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8"/>
      </c>
      <c r="T2420" s="772" t="str">
        <f>IF(B2420="","",IF(ISERROR(MATCH($J2420,SorP!$B$1:$B$6226,0)),"",INDIRECT("'SorP'!$A$"&amp;MATCH($S2420&amp;$J2420,SorP!C:C,0))))</f>
      </c>
      <c r="U2420" s="792"/>
      <c r="V2420" s="817" t="e">
        <f>IF(C2420="",NA(),IF(OR(C2420="Smelter not listed",C2420="Smelter not yet identified"),MATCH($B2420&amp;$D2420,'Smelter Look-up'!$J:$J,0),MATCH($B2420&amp;$C2420,'Smelter Look-up'!$J:$J,0)))</f>
        <v>#N/A</v>
      </c>
      <c r="X2420" s="818">
        <f t="shared" si="339"/>
        <v>0</v>
      </c>
      <c r="AB2420" s="819" t="str">
        <f t="shared" si="340"/>
      </c>
    </row>
    <row r="2421" ht="20"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8"/>
      </c>
      <c r="T2421" s="772" t="str">
        <f>IF(B2421="","",IF(ISERROR(MATCH($J2421,SorP!$B$1:$B$6226,0)),"",INDIRECT("'SorP'!$A$"&amp;MATCH($S2421&amp;$J2421,SorP!C:C,0))))</f>
      </c>
      <c r="U2421" s="792"/>
      <c r="V2421" s="817" t="e">
        <f>IF(C2421="",NA(),IF(OR(C2421="Smelter not listed",C2421="Smelter not yet identified"),MATCH($B2421&amp;$D2421,'Smelter Look-up'!$J:$J,0),MATCH($B2421&amp;$C2421,'Smelter Look-up'!$J:$J,0)))</f>
        <v>#N/A</v>
      </c>
      <c r="X2421" s="818">
        <f t="shared" si="339"/>
        <v>0</v>
      </c>
      <c r="AB2421" s="819" t="str">
        <f t="shared" si="340"/>
      </c>
    </row>
    <row r="2422" ht="20"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8"/>
      </c>
      <c r="T2422" s="772" t="str">
        <f>IF(B2422="","",IF(ISERROR(MATCH($J2422,SorP!$B$1:$B$6226,0)),"",INDIRECT("'SorP'!$A$"&amp;MATCH($S2422&amp;$J2422,SorP!C:C,0))))</f>
      </c>
      <c r="U2422" s="792"/>
      <c r="V2422" s="817" t="e">
        <f>IF(C2422="",NA(),IF(OR(C2422="Smelter not listed",C2422="Smelter not yet identified"),MATCH($B2422&amp;$D2422,'Smelter Look-up'!$J:$J,0),MATCH($B2422&amp;$C2422,'Smelter Look-up'!$J:$J,0)))</f>
        <v>#N/A</v>
      </c>
      <c r="X2422" s="818">
        <f t="shared" si="339"/>
        <v>0</v>
      </c>
      <c r="AB2422" s="819" t="str">
        <f t="shared" si="340"/>
      </c>
    </row>
    <row r="2423" ht="20"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8"/>
      </c>
      <c r="T2423" s="772" t="str">
        <f>IF(B2423="","",IF(ISERROR(MATCH($J2423,SorP!$B$1:$B$6226,0)),"",INDIRECT("'SorP'!$A$"&amp;MATCH($S2423&amp;$J2423,SorP!C:C,0))))</f>
      </c>
      <c r="U2423" s="792"/>
      <c r="V2423" s="817" t="e">
        <f>IF(C2423="",NA(),IF(OR(C2423="Smelter not listed",C2423="Smelter not yet identified"),MATCH($B2423&amp;$D2423,'Smelter Look-up'!$J:$J,0),MATCH($B2423&amp;$C2423,'Smelter Look-up'!$J:$J,0)))</f>
        <v>#N/A</v>
      </c>
      <c r="X2423" s="818">
        <f t="shared" si="339"/>
        <v>0</v>
      </c>
      <c r="AB2423" s="819" t="str">
        <f t="shared" si="340"/>
      </c>
    </row>
    <row r="2424" ht="20"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8"/>
      </c>
      <c r="T2424" s="772" t="str">
        <f>IF(B2424="","",IF(ISERROR(MATCH($J2424,SorP!$B$1:$B$6226,0)),"",INDIRECT("'SorP'!$A$"&amp;MATCH($S2424&amp;$J2424,SorP!C:C,0))))</f>
      </c>
      <c r="U2424" s="792"/>
      <c r="V2424" s="817" t="e">
        <f>IF(C2424="",NA(),IF(OR(C2424="Smelter not listed",C2424="Smelter not yet identified"),MATCH($B2424&amp;$D2424,'Smelter Look-up'!$J:$J,0),MATCH($B2424&amp;$C2424,'Smelter Look-up'!$J:$J,0)))</f>
        <v>#N/A</v>
      </c>
      <c r="X2424" s="818">
        <f t="shared" si="339"/>
        <v>0</v>
      </c>
      <c r="AB2424" s="819" t="str">
        <f t="shared" si="340"/>
      </c>
    </row>
    <row r="2425" ht="20"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8"/>
      </c>
      <c r="T2425" s="772" t="str">
        <f>IF(B2425="","",IF(ISERROR(MATCH($J2425,SorP!$B$1:$B$6226,0)),"",INDIRECT("'SorP'!$A$"&amp;MATCH($S2425&amp;$J2425,SorP!C:C,0))))</f>
      </c>
      <c r="U2425" s="792"/>
      <c r="V2425" s="817" t="e">
        <f>IF(C2425="",NA(),IF(OR(C2425="Smelter not listed",C2425="Smelter not yet identified"),MATCH($B2425&amp;$D2425,'Smelter Look-up'!$J:$J,0),MATCH($B2425&amp;$C2425,'Smelter Look-up'!$J:$J,0)))</f>
        <v>#N/A</v>
      </c>
      <c r="X2425" s="818">
        <f t="shared" si="339"/>
        <v>0</v>
      </c>
      <c r="AB2425" s="819" t="str">
        <f t="shared" si="340"/>
      </c>
    </row>
    <row r="2426" ht="20"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8"/>
      </c>
      <c r="T2426" s="772" t="str">
        <f>IF(B2426="","",IF(ISERROR(MATCH($J2426,SorP!$B$1:$B$6226,0)),"",INDIRECT("'SorP'!$A$"&amp;MATCH($S2426&amp;$J2426,SorP!C:C,0))))</f>
      </c>
      <c r="U2426" s="792"/>
      <c r="V2426" s="817" t="e">
        <f>IF(C2426="",NA(),IF(OR(C2426="Smelter not listed",C2426="Smelter not yet identified"),MATCH($B2426&amp;$D2426,'Smelter Look-up'!$J:$J,0),MATCH($B2426&amp;$C2426,'Smelter Look-up'!$J:$J,0)))</f>
        <v>#N/A</v>
      </c>
      <c r="X2426" s="818">
        <f t="shared" si="339"/>
        <v>0</v>
      </c>
      <c r="AB2426" s="819" t="str">
        <f t="shared" si="340"/>
      </c>
    </row>
    <row r="2427" ht="20"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IF(B2427="","",IF(ISERROR(MATCH($J2427,SorP!$B$1:$B$6226,0)),"",INDIRECT("'SorP'!$A$"&amp;MATCH($S2427&amp;$J2427,SorP!C:C,0))))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4">IF(B2428="","",IF(ISERROR(MATCH($E2428,CL,0)),"Unknown",INDIRECT("'C'!$A$"&amp;MATCH($E2428,CL,0)+1)))</f>
      </c>
      <c r="T2428" s="772" t="str">
        <f>IF(B2428="","",IF(ISERROR(MATCH($J2428,SorP!$B$1:$B$6226,0)),"",INDIRECT("'SorP'!$A$"&amp;MATCH($S2428&amp;$J2428,SorP!C:C,0))))</f>
      </c>
      <c r="U2428" s="792"/>
      <c r="V2428" s="817" t="e">
        <f>IF(C2428="",NA(),IF(OR(C2428="Smelter not listed",C2428="Smelter not yet identified"),MATCH($B2428&amp;$D2428,'Smelter Look-up'!$J:$J,0),MATCH($B2428&amp;$C2428,'Smelter Look-up'!$J:$J,0)))</f>
        <v>#N/A</v>
      </c>
      <c r="X2428" s="818">
        <f ref="X2428:X2459" t="shared" si="345">IF(AND(C2428="Smelter not listed",OR(LEN(D2428)=0,LEN(E2428)=0)),1,0)</f>
        <v>0</v>
      </c>
      <c r="AB2428" s="819" t="str">
        <f ref="AB2428:AB2459" t="shared" si="346">B2428&amp;C2428</f>
      </c>
    </row>
    <row r="2429" ht="20"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4"/>
      </c>
      <c r="T2429" s="772" t="str">
        <f>IF(B2429="","",IF(ISERROR(MATCH($J2429,SorP!$B$1:$B$6226,0)),"",INDIRECT("'SorP'!$A$"&amp;MATCH($S2429&amp;$J2429,SorP!C:C,0))))</f>
      </c>
      <c r="U2429" s="792"/>
      <c r="V2429" s="817" t="e">
        <f>IF(C2429="",NA(),IF(OR(C2429="Smelter not listed",C2429="Smelter not yet identified"),MATCH($B2429&amp;$D2429,'Smelter Look-up'!$J:$J,0),MATCH($B2429&amp;$C2429,'Smelter Look-up'!$J:$J,0)))</f>
        <v>#N/A</v>
      </c>
      <c r="X2429" s="818">
        <f t="shared" si="345"/>
        <v>0</v>
      </c>
      <c r="AB2429" s="819" t="str">
        <f t="shared" si="346"/>
      </c>
    </row>
    <row r="2430" ht="20"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4"/>
      </c>
      <c r="T2430" s="772" t="str">
        <f>IF(B2430="","",IF(ISERROR(MATCH($J2430,SorP!$B$1:$B$6226,0)),"",INDIRECT("'SorP'!$A$"&amp;MATCH($S2430&amp;$J2430,SorP!C:C,0))))</f>
      </c>
      <c r="U2430" s="792"/>
      <c r="V2430" s="817" t="e">
        <f>IF(C2430="",NA(),IF(OR(C2430="Smelter not listed",C2430="Smelter not yet identified"),MATCH($B2430&amp;$D2430,'Smelter Look-up'!$J:$J,0),MATCH($B2430&amp;$C2430,'Smelter Look-up'!$J:$J,0)))</f>
        <v>#N/A</v>
      </c>
      <c r="X2430" s="818">
        <f t="shared" si="345"/>
        <v>0</v>
      </c>
      <c r="AB2430" s="819" t="str">
        <f t="shared" si="346"/>
      </c>
    </row>
    <row r="2431" ht="20"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4"/>
      </c>
      <c r="T2431" s="772" t="str">
        <f>IF(B2431="","",IF(ISERROR(MATCH($J2431,SorP!$B$1:$B$6226,0)),"",INDIRECT("'SorP'!$A$"&amp;MATCH($S2431&amp;$J2431,SorP!C:C,0))))</f>
      </c>
      <c r="U2431" s="792"/>
      <c r="V2431" s="817" t="e">
        <f>IF(C2431="",NA(),IF(OR(C2431="Smelter not listed",C2431="Smelter not yet identified"),MATCH($B2431&amp;$D2431,'Smelter Look-up'!$J:$J,0),MATCH($B2431&amp;$C2431,'Smelter Look-up'!$J:$J,0)))</f>
        <v>#N/A</v>
      </c>
      <c r="X2431" s="818">
        <f t="shared" si="345"/>
        <v>0</v>
      </c>
      <c r="AB2431" s="819" t="str">
        <f t="shared" si="346"/>
      </c>
    </row>
    <row r="2432" ht="20"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4"/>
      </c>
      <c r="T2432" s="772" t="str">
        <f>IF(B2432="","",IF(ISERROR(MATCH($J2432,SorP!$B$1:$B$6226,0)),"",INDIRECT("'SorP'!$A$"&amp;MATCH($S2432&amp;$J2432,SorP!C:C,0))))</f>
      </c>
      <c r="U2432" s="792"/>
      <c r="V2432" s="817" t="e">
        <f>IF(C2432="",NA(),IF(OR(C2432="Smelter not listed",C2432="Smelter not yet identified"),MATCH($B2432&amp;$D2432,'Smelter Look-up'!$J:$J,0),MATCH($B2432&amp;$C2432,'Smelter Look-up'!$J:$J,0)))</f>
        <v>#N/A</v>
      </c>
      <c r="X2432" s="818">
        <f t="shared" si="345"/>
        <v>0</v>
      </c>
      <c r="AB2432" s="819" t="str">
        <f t="shared" si="346"/>
      </c>
    </row>
    <row r="2433" ht="20"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4"/>
      </c>
      <c r="T2433" s="772" t="str">
        <f>IF(B2433="","",IF(ISERROR(MATCH($J2433,SorP!$B$1:$B$6226,0)),"",INDIRECT("'SorP'!$A$"&amp;MATCH($S2433&amp;$J2433,SorP!C:C,0))))</f>
      </c>
      <c r="U2433" s="792"/>
      <c r="V2433" s="817" t="e">
        <f>IF(C2433="",NA(),IF(OR(C2433="Smelter not listed",C2433="Smelter not yet identified"),MATCH($B2433&amp;$D2433,'Smelter Look-up'!$J:$J,0),MATCH($B2433&amp;$C2433,'Smelter Look-up'!$J:$J,0)))</f>
        <v>#N/A</v>
      </c>
      <c r="X2433" s="818">
        <f t="shared" si="345"/>
        <v>0</v>
      </c>
      <c r="AB2433" s="819" t="str">
        <f t="shared" si="346"/>
      </c>
    </row>
    <row r="2434" ht="20"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4"/>
      </c>
      <c r="T2434" s="772" t="str">
        <f>IF(B2434="","",IF(ISERROR(MATCH($J2434,SorP!$B$1:$B$6226,0)),"",INDIRECT("'SorP'!$A$"&amp;MATCH($S2434&amp;$J2434,SorP!C:C,0))))</f>
      </c>
      <c r="U2434" s="792"/>
      <c r="V2434" s="817" t="e">
        <f>IF(C2434="",NA(),IF(OR(C2434="Smelter not listed",C2434="Smelter not yet identified"),MATCH($B2434&amp;$D2434,'Smelter Look-up'!$J:$J,0),MATCH($B2434&amp;$C2434,'Smelter Look-up'!$J:$J,0)))</f>
        <v>#N/A</v>
      </c>
      <c r="X2434" s="818">
        <f t="shared" si="345"/>
        <v>0</v>
      </c>
      <c r="AB2434" s="819" t="str">
        <f t="shared" si="346"/>
      </c>
    </row>
    <row r="2435" ht="20"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4"/>
      </c>
      <c r="T2435" s="772" t="str">
        <f>IF(B2435="","",IF(ISERROR(MATCH($J2435,SorP!$B$1:$B$6226,0)),"",INDIRECT("'SorP'!$A$"&amp;MATCH($S2435&amp;$J2435,SorP!C:C,0))))</f>
      </c>
      <c r="U2435" s="792"/>
      <c r="V2435" s="817" t="e">
        <f>IF(C2435="",NA(),IF(OR(C2435="Smelter not listed",C2435="Smelter not yet identified"),MATCH($B2435&amp;$D2435,'Smelter Look-up'!$J:$J,0),MATCH($B2435&amp;$C2435,'Smelter Look-up'!$J:$J,0)))</f>
        <v>#N/A</v>
      </c>
      <c r="X2435" s="818">
        <f t="shared" si="345"/>
        <v>0</v>
      </c>
      <c r="AB2435" s="819" t="str">
        <f t="shared" si="346"/>
      </c>
    </row>
    <row r="2436" ht="20"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4"/>
      </c>
      <c r="T2436" s="772" t="str">
        <f>IF(B2436="","",IF(ISERROR(MATCH($J2436,SorP!$B$1:$B$6226,0)),"",INDIRECT("'SorP'!$A$"&amp;MATCH($S2436&amp;$J2436,SorP!C:C,0))))</f>
      </c>
      <c r="U2436" s="792"/>
      <c r="V2436" s="817" t="e">
        <f>IF(C2436="",NA(),IF(OR(C2436="Smelter not listed",C2436="Smelter not yet identified"),MATCH($B2436&amp;$D2436,'Smelter Look-up'!$J:$J,0),MATCH($B2436&amp;$C2436,'Smelter Look-up'!$J:$J,0)))</f>
        <v>#N/A</v>
      </c>
      <c r="X2436" s="818">
        <f t="shared" si="345"/>
        <v>0</v>
      </c>
      <c r="AB2436" s="819" t="str">
        <f t="shared" si="346"/>
      </c>
    </row>
    <row r="2437" ht="20"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4"/>
      </c>
      <c r="T2437" s="772" t="str">
        <f>IF(B2437="","",IF(ISERROR(MATCH($J2437,SorP!$B$1:$B$6226,0)),"",INDIRECT("'SorP'!$A$"&amp;MATCH($S2437&amp;$J2437,SorP!C:C,0))))</f>
      </c>
      <c r="U2437" s="792"/>
      <c r="V2437" s="817" t="e">
        <f>IF(C2437="",NA(),IF(OR(C2437="Smelter not listed",C2437="Smelter not yet identified"),MATCH($B2437&amp;$D2437,'Smelter Look-up'!$J:$J,0),MATCH($B2437&amp;$C2437,'Smelter Look-up'!$J:$J,0)))</f>
        <v>#N/A</v>
      </c>
      <c r="X2437" s="818">
        <f t="shared" si="345"/>
        <v>0</v>
      </c>
      <c r="AB2437" s="819" t="str">
        <f t="shared" si="346"/>
      </c>
    </row>
    <row r="2438" ht="20"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4"/>
      </c>
      <c r="T2438" s="772" t="str">
        <f>IF(B2438="","",IF(ISERROR(MATCH($J2438,SorP!$B$1:$B$6226,0)),"",INDIRECT("'SorP'!$A$"&amp;MATCH($S2438&amp;$J2438,SorP!C:C,0))))</f>
      </c>
      <c r="U2438" s="792"/>
      <c r="V2438" s="817" t="e">
        <f>IF(C2438="",NA(),IF(OR(C2438="Smelter not listed",C2438="Smelter not yet identified"),MATCH($B2438&amp;$D2438,'Smelter Look-up'!$J:$J,0),MATCH($B2438&amp;$C2438,'Smelter Look-up'!$J:$J,0)))</f>
        <v>#N/A</v>
      </c>
      <c r="X2438" s="818">
        <f t="shared" si="345"/>
        <v>0</v>
      </c>
      <c r="AB2438" s="819" t="str">
        <f t="shared" si="346"/>
      </c>
    </row>
    <row r="2439" ht="20"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4"/>
      </c>
      <c r="T2439" s="772" t="str">
        <f>IF(B2439="","",IF(ISERROR(MATCH($J2439,SorP!$B$1:$B$6226,0)),"",INDIRECT("'SorP'!$A$"&amp;MATCH($S2439&amp;$J2439,SorP!C:C,0))))</f>
      </c>
      <c r="U2439" s="792"/>
      <c r="V2439" s="817" t="e">
        <f>IF(C2439="",NA(),IF(OR(C2439="Smelter not listed",C2439="Smelter not yet identified"),MATCH($B2439&amp;$D2439,'Smelter Look-up'!$J:$J,0),MATCH($B2439&amp;$C2439,'Smelter Look-up'!$J:$J,0)))</f>
        <v>#N/A</v>
      </c>
      <c r="X2439" s="818">
        <f t="shared" si="345"/>
        <v>0</v>
      </c>
      <c r="AB2439" s="819" t="str">
        <f t="shared" si="346"/>
      </c>
    </row>
    <row r="2440" ht="20"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4"/>
      </c>
      <c r="T2440" s="772" t="str">
        <f>IF(B2440="","",IF(ISERROR(MATCH($J2440,SorP!$B$1:$B$6226,0)),"",INDIRECT("'SorP'!$A$"&amp;MATCH($S2440&amp;$J2440,SorP!C:C,0))))</f>
      </c>
      <c r="U2440" s="792"/>
      <c r="V2440" s="817" t="e">
        <f>IF(C2440="",NA(),IF(OR(C2440="Smelter not listed",C2440="Smelter not yet identified"),MATCH($B2440&amp;$D2440,'Smelter Look-up'!$J:$J,0),MATCH($B2440&amp;$C2440,'Smelter Look-up'!$J:$J,0)))</f>
        <v>#N/A</v>
      </c>
      <c r="X2440" s="818">
        <f t="shared" si="345"/>
        <v>0</v>
      </c>
      <c r="AB2440" s="819" t="str">
        <f t="shared" si="346"/>
      </c>
    </row>
    <row r="2441" ht="20"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4"/>
      </c>
      <c r="T2441" s="772" t="str">
        <f>IF(B2441="","",IF(ISERROR(MATCH($J2441,SorP!$B$1:$B$6226,0)),"",INDIRECT("'SorP'!$A$"&amp;MATCH($S2441&amp;$J2441,SorP!C:C,0))))</f>
      </c>
      <c r="U2441" s="792"/>
      <c r="V2441" s="817" t="e">
        <f>IF(C2441="",NA(),IF(OR(C2441="Smelter not listed",C2441="Smelter not yet identified"),MATCH($B2441&amp;$D2441,'Smelter Look-up'!$J:$J,0),MATCH($B2441&amp;$C2441,'Smelter Look-up'!$J:$J,0)))</f>
        <v>#N/A</v>
      </c>
      <c r="X2441" s="818">
        <f t="shared" si="345"/>
        <v>0</v>
      </c>
      <c r="AB2441" s="819" t="str">
        <f t="shared" si="346"/>
      </c>
    </row>
    <row r="2442" ht="20"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4"/>
      </c>
      <c r="T2442" s="772" t="str">
        <f>IF(B2442="","",IF(ISERROR(MATCH($J2442,SorP!$B$1:$B$6226,0)),"",INDIRECT("'SorP'!$A$"&amp;MATCH($S2442&amp;$J2442,SorP!C:C,0))))</f>
      </c>
      <c r="U2442" s="792"/>
      <c r="V2442" s="817" t="e">
        <f>IF(C2442="",NA(),IF(OR(C2442="Smelter not listed",C2442="Smelter not yet identified"),MATCH($B2442&amp;$D2442,'Smelter Look-up'!$J:$J,0),MATCH($B2442&amp;$C2442,'Smelter Look-up'!$J:$J,0)))</f>
        <v>#N/A</v>
      </c>
      <c r="X2442" s="818">
        <f t="shared" si="345"/>
        <v>0</v>
      </c>
      <c r="AB2442" s="819" t="str">
        <f t="shared" si="346"/>
      </c>
    </row>
    <row r="2443" ht="20"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4"/>
      </c>
      <c r="T2443" s="772" t="str">
        <f>IF(B2443="","",IF(ISERROR(MATCH($J2443,SorP!$B$1:$B$6226,0)),"",INDIRECT("'SorP'!$A$"&amp;MATCH($S2443&amp;$J2443,SorP!C:C,0))))</f>
      </c>
      <c r="U2443" s="792"/>
      <c r="V2443" s="817" t="e">
        <f>IF(C2443="",NA(),IF(OR(C2443="Smelter not listed",C2443="Smelter not yet identified"),MATCH($B2443&amp;$D2443,'Smelter Look-up'!$J:$J,0),MATCH($B2443&amp;$C2443,'Smelter Look-up'!$J:$J,0)))</f>
        <v>#N/A</v>
      </c>
      <c r="X2443" s="818">
        <f t="shared" si="345"/>
        <v>0</v>
      </c>
      <c r="AB2443" s="819" t="str">
        <f t="shared" si="346"/>
      </c>
    </row>
    <row r="2444" ht="20"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4"/>
      </c>
      <c r="T2444" s="772" t="str">
        <f>IF(B2444="","",IF(ISERROR(MATCH($J2444,SorP!$B$1:$B$6226,0)),"",INDIRECT("'SorP'!$A$"&amp;MATCH($S2444&amp;$J2444,SorP!C:C,0))))</f>
      </c>
      <c r="U2444" s="792"/>
      <c r="V2444" s="817" t="e">
        <f>IF(C2444="",NA(),IF(OR(C2444="Smelter not listed",C2444="Smelter not yet identified"),MATCH($B2444&amp;$D2444,'Smelter Look-up'!$J:$J,0),MATCH($B2444&amp;$C2444,'Smelter Look-up'!$J:$J,0)))</f>
        <v>#N/A</v>
      </c>
      <c r="X2444" s="818">
        <f t="shared" si="345"/>
        <v>0</v>
      </c>
      <c r="AB2444" s="819" t="str">
        <f t="shared" si="346"/>
      </c>
    </row>
    <row r="2445" ht="20"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4"/>
      </c>
      <c r="T2445" s="772" t="str">
        <f>IF(B2445="","",IF(ISERROR(MATCH($J2445,SorP!$B$1:$B$6226,0)),"",INDIRECT("'SorP'!$A$"&amp;MATCH($S2445&amp;$J2445,SorP!C:C,0))))</f>
      </c>
      <c r="U2445" s="792"/>
      <c r="V2445" s="817" t="e">
        <f>IF(C2445="",NA(),IF(OR(C2445="Smelter not listed",C2445="Smelter not yet identified"),MATCH($B2445&amp;$D2445,'Smelter Look-up'!$J:$J,0),MATCH($B2445&amp;$C2445,'Smelter Look-up'!$J:$J,0)))</f>
        <v>#N/A</v>
      </c>
      <c r="X2445" s="818">
        <f t="shared" si="345"/>
        <v>0</v>
      </c>
      <c r="AB2445" s="819" t="str">
        <f t="shared" si="346"/>
      </c>
    </row>
    <row r="2446" ht="20"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4"/>
      </c>
      <c r="T2446" s="772" t="str">
        <f>IF(B2446="","",IF(ISERROR(MATCH($J2446,SorP!$B$1:$B$6226,0)),"",INDIRECT("'SorP'!$A$"&amp;MATCH($S2446&amp;$J2446,SorP!C:C,0))))</f>
      </c>
      <c r="U2446" s="792"/>
      <c r="V2446" s="817" t="e">
        <f>IF(C2446="",NA(),IF(OR(C2446="Smelter not listed",C2446="Smelter not yet identified"),MATCH($B2446&amp;$D2446,'Smelter Look-up'!$J:$J,0),MATCH($B2446&amp;$C2446,'Smelter Look-up'!$J:$J,0)))</f>
        <v>#N/A</v>
      </c>
      <c r="X2446" s="818">
        <f t="shared" si="345"/>
        <v>0</v>
      </c>
      <c r="AB2446" s="819" t="str">
        <f t="shared" si="346"/>
      </c>
    </row>
    <row r="2447" ht="20"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4"/>
      </c>
      <c r="T2447" s="772" t="str">
        <f>IF(B2447="","",IF(ISERROR(MATCH($J2447,SorP!$B$1:$B$6226,0)),"",INDIRECT("'SorP'!$A$"&amp;MATCH($S2447&amp;$J2447,SorP!C:C,0))))</f>
      </c>
      <c r="U2447" s="792"/>
      <c r="V2447" s="817" t="e">
        <f>IF(C2447="",NA(),IF(OR(C2447="Smelter not listed",C2447="Smelter not yet identified"),MATCH($B2447&amp;$D2447,'Smelter Look-up'!$J:$J,0),MATCH($B2447&amp;$C2447,'Smelter Look-up'!$J:$J,0)))</f>
        <v>#N/A</v>
      </c>
      <c r="X2447" s="818">
        <f t="shared" si="345"/>
        <v>0</v>
      </c>
      <c r="AB2447" s="819" t="str">
        <f t="shared" si="346"/>
      </c>
    </row>
    <row r="2448" ht="20"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4"/>
      </c>
      <c r="T2448" s="772" t="str">
        <f>IF(B2448="","",IF(ISERROR(MATCH($J2448,SorP!$B$1:$B$6226,0)),"",INDIRECT("'SorP'!$A$"&amp;MATCH($S2448&amp;$J2448,SorP!C:C,0))))</f>
      </c>
      <c r="U2448" s="792"/>
      <c r="V2448" s="817" t="e">
        <f>IF(C2448="",NA(),IF(OR(C2448="Smelter not listed",C2448="Smelter not yet identified"),MATCH($B2448&amp;$D2448,'Smelter Look-up'!$J:$J,0),MATCH($B2448&amp;$C2448,'Smelter Look-up'!$J:$J,0)))</f>
        <v>#N/A</v>
      </c>
      <c r="X2448" s="818">
        <f t="shared" si="345"/>
        <v>0</v>
      </c>
      <c r="AB2448" s="819" t="str">
        <f t="shared" si="346"/>
      </c>
    </row>
    <row r="2449" ht="20"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4"/>
      </c>
      <c r="T2449" s="772" t="str">
        <f>IF(B2449="","",IF(ISERROR(MATCH($J2449,SorP!$B$1:$B$6226,0)),"",INDIRECT("'SorP'!$A$"&amp;MATCH($S2449&amp;$J2449,SorP!C:C,0))))</f>
      </c>
      <c r="U2449" s="792"/>
      <c r="V2449" s="817" t="e">
        <f>IF(C2449="",NA(),IF(OR(C2449="Smelter not listed",C2449="Smelter not yet identified"),MATCH($B2449&amp;$D2449,'Smelter Look-up'!$J:$J,0),MATCH($B2449&amp;$C2449,'Smelter Look-up'!$J:$J,0)))</f>
        <v>#N/A</v>
      </c>
      <c r="X2449" s="818">
        <f t="shared" si="345"/>
        <v>0</v>
      </c>
      <c r="AB2449" s="819" t="str">
        <f t="shared" si="346"/>
      </c>
    </row>
    <row r="2450" ht="20"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4"/>
      </c>
      <c r="T2450" s="772" t="str">
        <f>IF(B2450="","",IF(ISERROR(MATCH($J2450,SorP!$B$1:$B$6226,0)),"",INDIRECT("'SorP'!$A$"&amp;MATCH($S2450&amp;$J2450,SorP!C:C,0))))</f>
      </c>
      <c r="U2450" s="792"/>
      <c r="V2450" s="817" t="e">
        <f>IF(C2450="",NA(),IF(OR(C2450="Smelter not listed",C2450="Smelter not yet identified"),MATCH($B2450&amp;$D2450,'Smelter Look-up'!$J:$J,0),MATCH($B2450&amp;$C2450,'Smelter Look-up'!$J:$J,0)))</f>
        <v>#N/A</v>
      </c>
      <c r="X2450" s="818">
        <f t="shared" si="345"/>
        <v>0</v>
      </c>
      <c r="AB2450" s="819" t="str">
        <f t="shared" si="346"/>
      </c>
    </row>
    <row r="2451" ht="20"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4"/>
      </c>
      <c r="T2451" s="772" t="str">
        <f>IF(B2451="","",IF(ISERROR(MATCH($J2451,SorP!$B$1:$B$6226,0)),"",INDIRECT("'SorP'!$A$"&amp;MATCH($S2451&amp;$J2451,SorP!C:C,0))))</f>
      </c>
      <c r="U2451" s="792"/>
      <c r="V2451" s="817" t="e">
        <f>IF(C2451="",NA(),IF(OR(C2451="Smelter not listed",C2451="Smelter not yet identified"),MATCH($B2451&amp;$D2451,'Smelter Look-up'!$J:$J,0),MATCH($B2451&amp;$C2451,'Smelter Look-up'!$J:$J,0)))</f>
        <v>#N/A</v>
      </c>
      <c r="X2451" s="818">
        <f t="shared" si="345"/>
        <v>0</v>
      </c>
      <c r="AB2451" s="819" t="str">
        <f t="shared" si="346"/>
      </c>
    </row>
    <row r="2452" ht="20"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4"/>
      </c>
      <c r="T2452" s="772" t="str">
        <f>IF(B2452="","",IF(ISERROR(MATCH($J2452,SorP!$B$1:$B$6226,0)),"",INDIRECT("'SorP'!$A$"&amp;MATCH($S2452&amp;$J2452,SorP!C:C,0))))</f>
      </c>
      <c r="U2452" s="792"/>
      <c r="V2452" s="817" t="e">
        <f>IF(C2452="",NA(),IF(OR(C2452="Smelter not listed",C2452="Smelter not yet identified"),MATCH($B2452&amp;$D2452,'Smelter Look-up'!$J:$J,0),MATCH($B2452&amp;$C2452,'Smelter Look-up'!$J:$J,0)))</f>
        <v>#N/A</v>
      </c>
      <c r="X2452" s="818">
        <f t="shared" si="345"/>
        <v>0</v>
      </c>
      <c r="AB2452" s="819" t="str">
        <f t="shared" si="346"/>
      </c>
    </row>
    <row r="2453" ht="20"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4"/>
      </c>
      <c r="T2453" s="772" t="str">
        <f>IF(B2453="","",IF(ISERROR(MATCH($J2453,SorP!$B$1:$B$6226,0)),"",INDIRECT("'SorP'!$A$"&amp;MATCH($S2453&amp;$J2453,SorP!C:C,0))))</f>
      </c>
      <c r="U2453" s="792"/>
      <c r="V2453" s="817" t="e">
        <f>IF(C2453="",NA(),IF(OR(C2453="Smelter not listed",C2453="Smelter not yet identified"),MATCH($B2453&amp;$D2453,'Smelter Look-up'!$J:$J,0),MATCH($B2453&amp;$C2453,'Smelter Look-up'!$J:$J,0)))</f>
        <v>#N/A</v>
      </c>
      <c r="X2453" s="818">
        <f t="shared" si="345"/>
        <v>0</v>
      </c>
      <c r="AB2453" s="819" t="str">
        <f t="shared" si="346"/>
      </c>
    </row>
    <row r="2454" ht="20"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4"/>
      </c>
      <c r="T2454" s="772" t="str">
        <f>IF(B2454="","",IF(ISERROR(MATCH($J2454,SorP!$B$1:$B$6226,0)),"",INDIRECT("'SorP'!$A$"&amp;MATCH($S2454&amp;$J2454,SorP!C:C,0))))</f>
      </c>
      <c r="U2454" s="792"/>
      <c r="V2454" s="817" t="e">
        <f>IF(C2454="",NA(),IF(OR(C2454="Smelter not listed",C2454="Smelter not yet identified"),MATCH($B2454&amp;$D2454,'Smelter Look-up'!$J:$J,0),MATCH($B2454&amp;$C2454,'Smelter Look-up'!$J:$J,0)))</f>
        <v>#N/A</v>
      </c>
      <c r="X2454" s="818">
        <f t="shared" si="345"/>
        <v>0</v>
      </c>
      <c r="AB2454" s="819" t="str">
        <f t="shared" si="346"/>
      </c>
    </row>
    <row r="2455" ht="20"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4"/>
      </c>
      <c r="T2455" s="772" t="str">
        <f>IF(B2455="","",IF(ISERROR(MATCH($J2455,SorP!$B$1:$B$6226,0)),"",INDIRECT("'SorP'!$A$"&amp;MATCH($S2455&amp;$J2455,SorP!C:C,0))))</f>
      </c>
      <c r="U2455" s="792"/>
      <c r="V2455" s="817" t="e">
        <f>IF(C2455="",NA(),IF(OR(C2455="Smelter not listed",C2455="Smelter not yet identified"),MATCH($B2455&amp;$D2455,'Smelter Look-up'!$J:$J,0),MATCH($B2455&amp;$C2455,'Smelter Look-up'!$J:$J,0)))</f>
        <v>#N/A</v>
      </c>
      <c r="X2455" s="818">
        <f t="shared" si="345"/>
        <v>0</v>
      </c>
      <c r="AB2455" s="819" t="str">
        <f t="shared" si="346"/>
      </c>
    </row>
    <row r="2456" ht="20"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4"/>
      </c>
      <c r="T2456" s="772" t="str">
        <f>IF(B2456="","",IF(ISERROR(MATCH($J2456,SorP!$B$1:$B$6226,0)),"",INDIRECT("'SorP'!$A$"&amp;MATCH($S2456&amp;$J2456,SorP!C:C,0))))</f>
      </c>
      <c r="U2456" s="792"/>
      <c r="V2456" s="817" t="e">
        <f>IF(C2456="",NA(),IF(OR(C2456="Smelter not listed",C2456="Smelter not yet identified"),MATCH($B2456&amp;$D2456,'Smelter Look-up'!$J:$J,0),MATCH($B2456&amp;$C2456,'Smelter Look-up'!$J:$J,0)))</f>
        <v>#N/A</v>
      </c>
      <c r="X2456" s="818">
        <f t="shared" si="345"/>
        <v>0</v>
      </c>
      <c r="AB2456" s="819" t="str">
        <f t="shared" si="346"/>
      </c>
    </row>
    <row r="2457" ht="20"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4"/>
      </c>
      <c r="T2457" s="772" t="str">
        <f>IF(B2457="","",IF(ISERROR(MATCH($J2457,SorP!$B$1:$B$6226,0)),"",INDIRECT("'SorP'!$A$"&amp;MATCH($S2457&amp;$J2457,SorP!C:C,0))))</f>
      </c>
      <c r="U2457" s="792"/>
      <c r="V2457" s="817" t="e">
        <f>IF(C2457="",NA(),IF(OR(C2457="Smelter not listed",C2457="Smelter not yet identified"),MATCH($B2457&amp;$D2457,'Smelter Look-up'!$J:$J,0),MATCH($B2457&amp;$C2457,'Smelter Look-up'!$J:$J,0)))</f>
        <v>#N/A</v>
      </c>
      <c r="X2457" s="818">
        <f t="shared" si="345"/>
        <v>0</v>
      </c>
      <c r="AB2457" s="819" t="str">
        <f t="shared" si="346"/>
      </c>
    </row>
    <row r="2458" ht="20"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4"/>
      </c>
      <c r="T2458" s="772" t="str">
        <f>IF(B2458="","",IF(ISERROR(MATCH($J2458,SorP!$B$1:$B$6226,0)),"",INDIRECT("'SorP'!$A$"&amp;MATCH($S2458&amp;$J2458,SorP!C:C,0))))</f>
      </c>
      <c r="U2458" s="792"/>
      <c r="V2458" s="817" t="e">
        <f>IF(C2458="",NA(),IF(OR(C2458="Smelter not listed",C2458="Smelter not yet identified"),MATCH($B2458&amp;$D2458,'Smelter Look-up'!$J:$J,0),MATCH($B2458&amp;$C2458,'Smelter Look-up'!$J:$J,0)))</f>
        <v>#N/A</v>
      </c>
      <c r="X2458" s="818">
        <f t="shared" si="345"/>
        <v>0</v>
      </c>
      <c r="AB2458" s="819" t="str">
        <f t="shared" si="346"/>
      </c>
    </row>
    <row r="2459" ht="20"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4"/>
      </c>
      <c r="T2459" s="772" t="str">
        <f>IF(B2459="","",IF(ISERROR(MATCH($J2459,SorP!$B$1:$B$6226,0)),"",INDIRECT("'SorP'!$A$"&amp;MATCH($S2459&amp;$J2459,SorP!C:C,0))))</f>
      </c>
      <c r="U2459" s="792"/>
      <c r="V2459" s="817" t="e">
        <f>IF(C2459="",NA(),IF(OR(C2459="Smelter not listed",C2459="Smelter not yet identified"),MATCH($B2459&amp;$D2459,'Smelter Look-up'!$J:$J,0),MATCH($B2459&amp;$C2459,'Smelter Look-up'!$J:$J,0)))</f>
        <v>#N/A</v>
      </c>
      <c r="X2459" s="818">
        <f t="shared" si="345"/>
        <v>0</v>
      </c>
      <c r="AB2459" s="819" t="str">
        <f t="shared" si="346"/>
      </c>
    </row>
    <row r="2460" ht="20"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7">IF(B2460="","",IF(ISERROR(MATCH($E2460,CL,0)),"Unknown",INDIRECT("'C'!$A$"&amp;MATCH($E2460,CL,0)+1)))</f>
      </c>
      <c r="T2460" s="772" t="str">
        <f>IF(B2460="","",IF(ISERROR(MATCH($J2460,SorP!$B$1:$B$6226,0)),"",INDIRECT("'SorP'!$A$"&amp;MATCH($S2460&amp;$J2460,SorP!C:C,0))))</f>
      </c>
      <c r="U2460" s="792"/>
      <c r="V2460" s="817" t="e">
        <f>IF(C2460="",NA(),IF(OR(C2460="Smelter not listed",C2460="Smelter not yet identified"),MATCH($B2460&amp;$D2460,'Smelter Look-up'!$J:$J,0),MATCH($B2460&amp;$C2460,'Smelter Look-up'!$J:$J,0)))</f>
        <v>#N/A</v>
      </c>
      <c r="X2460" s="818">
        <f ref="X2460:X2492" t="shared" si="348">IF(AND(C2460="Smelter not listed",OR(LEN(D2460)=0,LEN(E2460)=0)),1,0)</f>
        <v>0</v>
      </c>
      <c r="AB2460" s="819" t="str">
        <f ref="AB2460:AB2490" t="shared" si="349">B2460&amp;C2460</f>
      </c>
    </row>
    <row r="2461" ht="20"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7"/>
      </c>
      <c r="T2461" s="772" t="str">
        <f>IF(B2461="","",IF(ISERROR(MATCH($J2461,SorP!$B$1:$B$6226,0)),"",INDIRECT("'SorP'!$A$"&amp;MATCH($S2461&amp;$J2461,SorP!C:C,0))))</f>
      </c>
      <c r="U2461" s="792"/>
      <c r="V2461" s="817" t="e">
        <f>IF(C2461="",NA(),IF(OR(C2461="Smelter not listed",C2461="Smelter not yet identified"),MATCH($B2461&amp;$D2461,'Smelter Look-up'!$J:$J,0),MATCH($B2461&amp;$C2461,'Smelter Look-up'!$J:$J,0)))</f>
        <v>#N/A</v>
      </c>
      <c r="X2461" s="818">
        <f t="shared" si="348"/>
        <v>0</v>
      </c>
      <c r="AB2461" s="819" t="str">
        <f t="shared" si="349"/>
      </c>
    </row>
    <row r="2462" ht="20"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7"/>
      </c>
      <c r="T2462" s="772" t="str">
        <f>IF(B2462="","",IF(ISERROR(MATCH($J2462,SorP!$B$1:$B$6226,0)),"",INDIRECT("'SorP'!$A$"&amp;MATCH($S2462&amp;$J2462,SorP!C:C,0))))</f>
      </c>
      <c r="U2462" s="792"/>
      <c r="V2462" s="817" t="e">
        <f>IF(C2462="",NA(),IF(OR(C2462="Smelter not listed",C2462="Smelter not yet identified"),MATCH($B2462&amp;$D2462,'Smelter Look-up'!$J:$J,0),MATCH($B2462&amp;$C2462,'Smelter Look-up'!$J:$J,0)))</f>
        <v>#N/A</v>
      </c>
      <c r="X2462" s="818">
        <f t="shared" si="348"/>
        <v>0</v>
      </c>
      <c r="AB2462" s="819" t="str">
        <f t="shared" si="349"/>
      </c>
    </row>
    <row r="2463" ht="20"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7"/>
      </c>
      <c r="T2463" s="772" t="str">
        <f>IF(B2463="","",IF(ISERROR(MATCH($J2463,SorP!$B$1:$B$6226,0)),"",INDIRECT("'SorP'!$A$"&amp;MATCH($S2463&amp;$J2463,SorP!C:C,0))))</f>
      </c>
      <c r="U2463" s="792"/>
      <c r="V2463" s="817" t="e">
        <f>IF(C2463="",NA(),IF(OR(C2463="Smelter not listed",C2463="Smelter not yet identified"),MATCH($B2463&amp;$D2463,'Smelter Look-up'!$J:$J,0),MATCH($B2463&amp;$C2463,'Smelter Look-up'!$J:$J,0)))</f>
        <v>#N/A</v>
      </c>
      <c r="X2463" s="818">
        <f t="shared" si="348"/>
        <v>0</v>
      </c>
      <c r="AB2463" s="819" t="str">
        <f t="shared" si="349"/>
      </c>
    </row>
    <row r="2464" ht="20"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7"/>
      </c>
      <c r="T2464" s="772" t="str">
        <f>IF(B2464="","",IF(ISERROR(MATCH($J2464,SorP!$B$1:$B$6226,0)),"",INDIRECT("'SorP'!$A$"&amp;MATCH($S2464&amp;$J2464,SorP!C:C,0))))</f>
      </c>
      <c r="U2464" s="792"/>
      <c r="V2464" s="817" t="e">
        <f>IF(C2464="",NA(),IF(OR(C2464="Smelter not listed",C2464="Smelter not yet identified"),MATCH($B2464&amp;$D2464,'Smelter Look-up'!$J:$J,0),MATCH($B2464&amp;$C2464,'Smelter Look-up'!$J:$J,0)))</f>
        <v>#N/A</v>
      </c>
      <c r="X2464" s="818">
        <f t="shared" si="348"/>
        <v>0</v>
      </c>
      <c r="AB2464" s="819" t="str">
        <f t="shared" si="349"/>
      </c>
    </row>
    <row r="2465" ht="20"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7"/>
      </c>
      <c r="T2465" s="772" t="str">
        <f>IF(B2465="","",IF(ISERROR(MATCH($J2465,SorP!$B$1:$B$6226,0)),"",INDIRECT("'SorP'!$A$"&amp;MATCH($S2465&amp;$J2465,SorP!C:C,0))))</f>
      </c>
      <c r="U2465" s="792"/>
      <c r="V2465" s="817" t="e">
        <f>IF(C2465="",NA(),IF(OR(C2465="Smelter not listed",C2465="Smelter not yet identified"),MATCH($B2465&amp;$D2465,'Smelter Look-up'!$J:$J,0),MATCH($B2465&amp;$C2465,'Smelter Look-up'!$J:$J,0)))</f>
        <v>#N/A</v>
      </c>
      <c r="X2465" s="818">
        <f t="shared" si="348"/>
        <v>0</v>
      </c>
      <c r="AB2465" s="819" t="str">
        <f t="shared" si="349"/>
      </c>
    </row>
    <row r="2466" ht="20"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7"/>
      </c>
      <c r="T2466" s="772" t="str">
        <f>IF(B2466="","",IF(ISERROR(MATCH($J2466,SorP!$B$1:$B$6226,0)),"",INDIRECT("'SorP'!$A$"&amp;MATCH($S2466&amp;$J2466,SorP!C:C,0))))</f>
      </c>
      <c r="U2466" s="792"/>
      <c r="V2466" s="817" t="e">
        <f>IF(C2466="",NA(),IF(OR(C2466="Smelter not listed",C2466="Smelter not yet identified"),MATCH($B2466&amp;$D2466,'Smelter Look-up'!$J:$J,0),MATCH($B2466&amp;$C2466,'Smelter Look-up'!$J:$J,0)))</f>
        <v>#N/A</v>
      </c>
      <c r="X2466" s="818">
        <f t="shared" si="348"/>
        <v>0</v>
      </c>
      <c r="AB2466" s="819" t="str">
        <f t="shared" si="349"/>
      </c>
    </row>
    <row r="2467" ht="20"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7"/>
      </c>
      <c r="T2467" s="772" t="str">
        <f>IF(B2467="","",IF(ISERROR(MATCH($J2467,SorP!$B$1:$B$6226,0)),"",INDIRECT("'SorP'!$A$"&amp;MATCH($S2467&amp;$J2467,SorP!C:C,0))))</f>
      </c>
      <c r="U2467" s="792"/>
      <c r="V2467" s="817" t="e">
        <f>IF(C2467="",NA(),IF(OR(C2467="Smelter not listed",C2467="Smelter not yet identified"),MATCH($B2467&amp;$D2467,'Smelter Look-up'!$J:$J,0),MATCH($B2467&amp;$C2467,'Smelter Look-up'!$J:$J,0)))</f>
        <v>#N/A</v>
      </c>
      <c r="X2467" s="818">
        <f t="shared" si="348"/>
        <v>0</v>
      </c>
      <c r="AB2467" s="819" t="str">
        <f t="shared" si="349"/>
      </c>
    </row>
    <row r="2468" ht="20"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7"/>
      </c>
      <c r="T2468" s="772" t="str">
        <f>IF(B2468="","",IF(ISERROR(MATCH($J2468,SorP!$B$1:$B$6226,0)),"",INDIRECT("'SorP'!$A$"&amp;MATCH($S2468&amp;$J2468,SorP!C:C,0))))</f>
      </c>
      <c r="U2468" s="792"/>
      <c r="V2468" s="817" t="e">
        <f>IF(C2468="",NA(),IF(OR(C2468="Smelter not listed",C2468="Smelter not yet identified"),MATCH($B2468&amp;$D2468,'Smelter Look-up'!$J:$J,0),MATCH($B2468&amp;$C2468,'Smelter Look-up'!$J:$J,0)))</f>
        <v>#N/A</v>
      </c>
      <c r="X2468" s="818">
        <f t="shared" si="348"/>
        <v>0</v>
      </c>
      <c r="AB2468" s="819" t="str">
        <f t="shared" si="349"/>
      </c>
    </row>
    <row r="2469" ht="20"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7"/>
      </c>
      <c r="T2469" s="772" t="str">
        <f>IF(B2469="","",IF(ISERROR(MATCH($J2469,SorP!$B$1:$B$6226,0)),"",INDIRECT("'SorP'!$A$"&amp;MATCH($S2469&amp;$J2469,SorP!C:C,0))))</f>
      </c>
      <c r="U2469" s="792"/>
      <c r="V2469" s="817" t="e">
        <f>IF(C2469="",NA(),IF(OR(C2469="Smelter not listed",C2469="Smelter not yet identified"),MATCH($B2469&amp;$D2469,'Smelter Look-up'!$J:$J,0),MATCH($B2469&amp;$C2469,'Smelter Look-up'!$J:$J,0)))</f>
        <v>#N/A</v>
      </c>
      <c r="X2469" s="818">
        <f t="shared" si="348"/>
        <v>0</v>
      </c>
      <c r="AB2469" s="819" t="str">
        <f t="shared" si="349"/>
      </c>
    </row>
    <row r="2470" ht="20"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7"/>
      </c>
      <c r="T2470" s="772" t="str">
        <f>IF(B2470="","",IF(ISERROR(MATCH($J2470,SorP!$B$1:$B$6226,0)),"",INDIRECT("'SorP'!$A$"&amp;MATCH($S2470&amp;$J2470,SorP!C:C,0))))</f>
      </c>
      <c r="U2470" s="792"/>
      <c r="V2470" s="817" t="e">
        <f>IF(C2470="",NA(),IF(OR(C2470="Smelter not listed",C2470="Smelter not yet identified"),MATCH($B2470&amp;$D2470,'Smelter Look-up'!$J:$J,0),MATCH($B2470&amp;$C2470,'Smelter Look-up'!$J:$J,0)))</f>
        <v>#N/A</v>
      </c>
      <c r="X2470" s="818">
        <f t="shared" si="348"/>
        <v>0</v>
      </c>
      <c r="AB2470" s="819" t="str">
        <f t="shared" si="349"/>
      </c>
    </row>
    <row r="2471" ht="20"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7"/>
      </c>
      <c r="T2471" s="772" t="str">
        <f>IF(B2471="","",IF(ISERROR(MATCH($J2471,SorP!$B$1:$B$6226,0)),"",INDIRECT("'SorP'!$A$"&amp;MATCH($S2471&amp;$J2471,SorP!C:C,0))))</f>
      </c>
      <c r="U2471" s="792"/>
      <c r="V2471" s="817" t="e">
        <f>IF(C2471="",NA(),IF(OR(C2471="Smelter not listed",C2471="Smelter not yet identified"),MATCH($B2471&amp;$D2471,'Smelter Look-up'!$J:$J,0),MATCH($B2471&amp;$C2471,'Smelter Look-up'!$J:$J,0)))</f>
        <v>#N/A</v>
      </c>
      <c r="X2471" s="818">
        <f t="shared" si="348"/>
        <v>0</v>
      </c>
      <c r="AB2471" s="819" t="str">
        <f t="shared" si="349"/>
      </c>
    </row>
    <row r="2472" ht="20"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7"/>
      </c>
      <c r="T2472" s="772" t="str">
        <f>IF(B2472="","",IF(ISERROR(MATCH($J2472,SorP!$B$1:$B$6226,0)),"",INDIRECT("'SorP'!$A$"&amp;MATCH($S2472&amp;$J2472,SorP!C:C,0))))</f>
      </c>
      <c r="U2472" s="792"/>
      <c r="V2472" s="817" t="e">
        <f>IF(C2472="",NA(),IF(OR(C2472="Smelter not listed",C2472="Smelter not yet identified"),MATCH($B2472&amp;$D2472,'Smelter Look-up'!$J:$J,0),MATCH($B2472&amp;$C2472,'Smelter Look-up'!$J:$J,0)))</f>
        <v>#N/A</v>
      </c>
      <c r="X2472" s="818">
        <f t="shared" si="348"/>
        <v>0</v>
      </c>
      <c r="AB2472" s="819" t="str">
        <f t="shared" si="349"/>
      </c>
    </row>
    <row r="2473" ht="20"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7"/>
      </c>
      <c r="T2473" s="772" t="str">
        <f>IF(B2473="","",IF(ISERROR(MATCH($J2473,SorP!$B$1:$B$6226,0)),"",INDIRECT("'SorP'!$A$"&amp;MATCH($S2473&amp;$J2473,SorP!C:C,0))))</f>
      </c>
      <c r="U2473" s="792"/>
      <c r="V2473" s="817" t="e">
        <f>IF(C2473="",NA(),IF(OR(C2473="Smelter not listed",C2473="Smelter not yet identified"),MATCH($B2473&amp;$D2473,'Smelter Look-up'!$J:$J,0),MATCH($B2473&amp;$C2473,'Smelter Look-up'!$J:$J,0)))</f>
        <v>#N/A</v>
      </c>
      <c r="X2473" s="818">
        <f t="shared" si="348"/>
        <v>0</v>
      </c>
      <c r="AB2473" s="819" t="str">
        <f t="shared" si="349"/>
      </c>
    </row>
    <row r="2474" ht="20"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7"/>
      </c>
      <c r="T2474" s="772" t="str">
        <f>IF(B2474="","",IF(ISERROR(MATCH($J2474,SorP!$B$1:$B$6226,0)),"",INDIRECT("'SorP'!$A$"&amp;MATCH($S2474&amp;$J2474,SorP!C:C,0))))</f>
      </c>
      <c r="U2474" s="792"/>
      <c r="V2474" s="817" t="e">
        <f>IF(C2474="",NA(),IF(OR(C2474="Smelter not listed",C2474="Smelter not yet identified"),MATCH($B2474&amp;$D2474,'Smelter Look-up'!$J:$J,0),MATCH($B2474&amp;$C2474,'Smelter Look-up'!$J:$J,0)))</f>
        <v>#N/A</v>
      </c>
      <c r="X2474" s="818">
        <f t="shared" si="348"/>
        <v>0</v>
      </c>
      <c r="AB2474" s="819" t="str">
        <f t="shared" si="349"/>
      </c>
    </row>
    <row r="2475" ht="20"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7"/>
      </c>
      <c r="T2475" s="772" t="str">
        <f>IF(B2475="","",IF(ISERROR(MATCH($J2475,SorP!$B$1:$B$6226,0)),"",INDIRECT("'SorP'!$A$"&amp;MATCH($S2475&amp;$J2475,SorP!C:C,0))))</f>
      </c>
      <c r="U2475" s="792"/>
      <c r="V2475" s="817" t="e">
        <f>IF(C2475="",NA(),IF(OR(C2475="Smelter not listed",C2475="Smelter not yet identified"),MATCH($B2475&amp;$D2475,'Smelter Look-up'!$J:$J,0),MATCH($B2475&amp;$C2475,'Smelter Look-up'!$J:$J,0)))</f>
        <v>#N/A</v>
      </c>
      <c r="X2475" s="818">
        <f t="shared" si="348"/>
        <v>0</v>
      </c>
      <c r="AB2475" s="819" t="str">
        <f t="shared" si="349"/>
      </c>
    </row>
    <row r="2476" ht="20"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7"/>
      </c>
      <c r="T2476" s="772" t="str">
        <f>IF(B2476="","",IF(ISERROR(MATCH($J2476,SorP!$B$1:$B$6226,0)),"",INDIRECT("'SorP'!$A$"&amp;MATCH($S2476&amp;$J2476,SorP!C:C,0))))</f>
      </c>
      <c r="U2476" s="792"/>
      <c r="V2476" s="817" t="e">
        <f>IF(C2476="",NA(),IF(OR(C2476="Smelter not listed",C2476="Smelter not yet identified"),MATCH($B2476&amp;$D2476,'Smelter Look-up'!$J:$J,0),MATCH($B2476&amp;$C2476,'Smelter Look-up'!$J:$J,0)))</f>
        <v>#N/A</v>
      </c>
      <c r="X2476" s="818">
        <f t="shared" si="348"/>
        <v>0</v>
      </c>
      <c r="AB2476" s="819" t="str">
        <f t="shared" si="349"/>
      </c>
    </row>
    <row r="2477" ht="20"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7"/>
      </c>
      <c r="T2477" s="772" t="str">
        <f>IF(B2477="","",IF(ISERROR(MATCH($J2477,SorP!$B$1:$B$6226,0)),"",INDIRECT("'SorP'!$A$"&amp;MATCH($S2477&amp;$J2477,SorP!C:C,0))))</f>
      </c>
      <c r="U2477" s="792"/>
      <c r="V2477" s="817" t="e">
        <f>IF(C2477="",NA(),IF(OR(C2477="Smelter not listed",C2477="Smelter not yet identified"),MATCH($B2477&amp;$D2477,'Smelter Look-up'!$J:$J,0),MATCH($B2477&amp;$C2477,'Smelter Look-up'!$J:$J,0)))</f>
        <v>#N/A</v>
      </c>
      <c r="X2477" s="818">
        <f t="shared" si="348"/>
        <v>0</v>
      </c>
      <c r="AB2477" s="819" t="str">
        <f t="shared" si="349"/>
      </c>
    </row>
    <row r="2478" ht="20"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7"/>
      </c>
      <c r="T2478" s="772" t="str">
        <f>IF(B2478="","",IF(ISERROR(MATCH($J2478,SorP!$B$1:$B$6226,0)),"",INDIRECT("'SorP'!$A$"&amp;MATCH($S2478&amp;$J2478,SorP!C:C,0))))</f>
      </c>
      <c r="U2478" s="792"/>
      <c r="V2478" s="817" t="e">
        <f>IF(C2478="",NA(),IF(OR(C2478="Smelter not listed",C2478="Smelter not yet identified"),MATCH($B2478&amp;$D2478,'Smelter Look-up'!$J:$J,0),MATCH($B2478&amp;$C2478,'Smelter Look-up'!$J:$J,0)))</f>
        <v>#N/A</v>
      </c>
      <c r="X2478" s="818">
        <f t="shared" si="348"/>
        <v>0</v>
      </c>
      <c r="AB2478" s="819" t="str">
        <f t="shared" si="349"/>
      </c>
    </row>
    <row r="2479" ht="20"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7"/>
      </c>
      <c r="T2479" s="772" t="str">
        <f>IF(B2479="","",IF(ISERROR(MATCH($J2479,SorP!$B$1:$B$6226,0)),"",INDIRECT("'SorP'!$A$"&amp;MATCH($S2479&amp;$J2479,SorP!C:C,0))))</f>
      </c>
      <c r="U2479" s="792"/>
      <c r="V2479" s="817" t="e">
        <f>IF(C2479="",NA(),IF(OR(C2479="Smelter not listed",C2479="Smelter not yet identified"),MATCH($B2479&amp;$D2479,'Smelter Look-up'!$J:$J,0),MATCH($B2479&amp;$C2479,'Smelter Look-up'!$J:$J,0)))</f>
        <v>#N/A</v>
      </c>
      <c r="X2479" s="818">
        <f t="shared" si="348"/>
        <v>0</v>
      </c>
      <c r="AB2479" s="819" t="str">
        <f t="shared" si="349"/>
      </c>
    </row>
    <row r="2480" ht="20"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7"/>
      </c>
      <c r="T2480" s="772" t="str">
        <f>IF(B2480="","",IF(ISERROR(MATCH($J2480,SorP!$B$1:$B$6226,0)),"",INDIRECT("'SorP'!$A$"&amp;MATCH($S2480&amp;$J2480,SorP!C:C,0))))</f>
      </c>
      <c r="U2480" s="792"/>
      <c r="V2480" s="817" t="e">
        <f>IF(C2480="",NA(),IF(OR(C2480="Smelter not listed",C2480="Smelter not yet identified"),MATCH($B2480&amp;$D2480,'Smelter Look-up'!$J:$J,0),MATCH($B2480&amp;$C2480,'Smelter Look-up'!$J:$J,0)))</f>
        <v>#N/A</v>
      </c>
      <c r="X2480" s="818">
        <f t="shared" si="348"/>
        <v>0</v>
      </c>
      <c r="AB2480" s="819" t="str">
        <f t="shared" si="349"/>
      </c>
    </row>
    <row r="2481" ht="20"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7"/>
      </c>
      <c r="T2481" s="772" t="str">
        <f>IF(B2481="","",IF(ISERROR(MATCH($J2481,SorP!$B$1:$B$6226,0)),"",INDIRECT("'SorP'!$A$"&amp;MATCH($S2481&amp;$J2481,SorP!C:C,0))))</f>
      </c>
      <c r="U2481" s="792"/>
      <c r="V2481" s="817" t="e">
        <f>IF(C2481="",NA(),IF(OR(C2481="Smelter not listed",C2481="Smelter not yet identified"),MATCH($B2481&amp;$D2481,'Smelter Look-up'!$J:$J,0),MATCH($B2481&amp;$C2481,'Smelter Look-up'!$J:$J,0)))</f>
        <v>#N/A</v>
      </c>
      <c r="X2481" s="818">
        <f t="shared" si="348"/>
        <v>0</v>
      </c>
      <c r="AB2481" s="819" t="str">
        <f t="shared" si="349"/>
      </c>
    </row>
    <row r="2482" ht="20"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7"/>
      </c>
      <c r="T2482" s="772" t="str">
        <f>IF(B2482="","",IF(ISERROR(MATCH($J2482,SorP!$B$1:$B$6226,0)),"",INDIRECT("'SorP'!$A$"&amp;MATCH($S2482&amp;$J2482,SorP!C:C,0))))</f>
      </c>
      <c r="U2482" s="792"/>
      <c r="V2482" s="817" t="e">
        <f>IF(C2482="",NA(),IF(OR(C2482="Smelter not listed",C2482="Smelter not yet identified"),MATCH($B2482&amp;$D2482,'Smelter Look-up'!$J:$J,0),MATCH($B2482&amp;$C2482,'Smelter Look-up'!$J:$J,0)))</f>
        <v>#N/A</v>
      </c>
      <c r="X2482" s="818">
        <f t="shared" si="348"/>
        <v>0</v>
      </c>
      <c r="AB2482" s="819" t="str">
        <f t="shared" si="349"/>
      </c>
    </row>
    <row r="2483" ht="20"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7"/>
      </c>
      <c r="T2483" s="772" t="str">
        <f>IF(B2483="","",IF(ISERROR(MATCH($J2483,SorP!$B$1:$B$6226,0)),"",INDIRECT("'SorP'!$A$"&amp;MATCH($S2483&amp;$J2483,SorP!C:C,0))))</f>
      </c>
      <c r="U2483" s="792"/>
      <c r="V2483" s="817" t="e">
        <f>IF(C2483="",NA(),IF(OR(C2483="Smelter not listed",C2483="Smelter not yet identified"),MATCH($B2483&amp;$D2483,'Smelter Look-up'!$J:$J,0),MATCH($B2483&amp;$C2483,'Smelter Look-up'!$J:$J,0)))</f>
        <v>#N/A</v>
      </c>
      <c r="X2483" s="818">
        <f t="shared" si="348"/>
        <v>0</v>
      </c>
      <c r="AB2483" s="819" t="str">
        <f t="shared" si="349"/>
      </c>
    </row>
    <row r="2484" ht="20"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7"/>
      </c>
      <c r="T2484" s="772" t="str">
        <f>IF(B2484="","",IF(ISERROR(MATCH($J2484,SorP!$B$1:$B$6226,0)),"",INDIRECT("'SorP'!$A$"&amp;MATCH($S2484&amp;$J2484,SorP!C:C,0))))</f>
      </c>
      <c r="U2484" s="792"/>
      <c r="V2484" s="817" t="e">
        <f>IF(C2484="",NA(),IF(OR(C2484="Smelter not listed",C2484="Smelter not yet identified"),MATCH($B2484&amp;$D2484,'Smelter Look-up'!$J:$J,0),MATCH($B2484&amp;$C2484,'Smelter Look-up'!$J:$J,0)))</f>
        <v>#N/A</v>
      </c>
      <c r="X2484" s="818">
        <f t="shared" si="348"/>
        <v>0</v>
      </c>
      <c r="AB2484" s="819" t="str">
        <f t="shared" si="349"/>
      </c>
    </row>
    <row r="2485" ht="20"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7"/>
      </c>
      <c r="T2485" s="772" t="str">
        <f>IF(B2485="","",IF(ISERROR(MATCH($J2485,SorP!$B$1:$B$6226,0)),"",INDIRECT("'SorP'!$A$"&amp;MATCH($S2485&amp;$J2485,SorP!C:C,0))))</f>
      </c>
      <c r="U2485" s="792"/>
      <c r="V2485" s="817" t="e">
        <f>IF(C2485="",NA(),IF(OR(C2485="Smelter not listed",C2485="Smelter not yet identified"),MATCH($B2485&amp;$D2485,'Smelter Look-up'!$J:$J,0),MATCH($B2485&amp;$C2485,'Smelter Look-up'!$J:$J,0)))</f>
        <v>#N/A</v>
      </c>
      <c r="X2485" s="818">
        <f t="shared" si="348"/>
        <v>0</v>
      </c>
      <c r="AB2485" s="819" t="str">
        <f t="shared" si="349"/>
      </c>
    </row>
    <row r="2486" ht="20"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7"/>
      </c>
      <c r="T2486" s="772" t="str">
        <f>IF(B2486="","",IF(ISERROR(MATCH($J2486,SorP!$B$1:$B$6226,0)),"",INDIRECT("'SorP'!$A$"&amp;MATCH($S2486&amp;$J2486,SorP!C:C,0))))</f>
      </c>
      <c r="U2486" s="792"/>
      <c r="V2486" s="817" t="e">
        <f>IF(C2486="",NA(),IF(OR(C2486="Smelter not listed",C2486="Smelter not yet identified"),MATCH($B2486&amp;$D2486,'Smelter Look-up'!$J:$J,0),MATCH($B2486&amp;$C2486,'Smelter Look-up'!$J:$J,0)))</f>
        <v>#N/A</v>
      </c>
      <c r="X2486" s="818">
        <f t="shared" si="348"/>
        <v>0</v>
      </c>
      <c r="AB2486" s="819" t="str">
        <f t="shared" si="349"/>
      </c>
    </row>
    <row r="2487" ht="20"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7"/>
      </c>
      <c r="T2487" s="772" t="str">
        <f>IF(B2487="","",IF(ISERROR(MATCH($J2487,SorP!$B$1:$B$6226,0)),"",INDIRECT("'SorP'!$A$"&amp;MATCH($S2487&amp;$J2487,SorP!C:C,0))))</f>
      </c>
      <c r="U2487" s="792"/>
      <c r="V2487" s="817" t="e">
        <f>IF(C2487="",NA(),IF(OR(C2487="Smelter not listed",C2487="Smelter not yet identified"),MATCH($B2487&amp;$D2487,'Smelter Look-up'!$J:$J,0),MATCH($B2487&amp;$C2487,'Smelter Look-up'!$J:$J,0)))</f>
        <v>#N/A</v>
      </c>
      <c r="X2487" s="818">
        <f t="shared" si="348"/>
        <v>0</v>
      </c>
      <c r="AB2487" s="819" t="str">
        <f t="shared" si="349"/>
      </c>
    </row>
    <row r="2488" ht="20"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7"/>
      </c>
      <c r="T2488" s="772" t="str">
        <f>IF(B2488="","",IF(ISERROR(MATCH($J2488,SorP!$B$1:$B$6226,0)),"",INDIRECT("'SorP'!$A$"&amp;MATCH($S2488&amp;$J2488,SorP!C:C,0))))</f>
      </c>
      <c r="U2488" s="792"/>
      <c r="V2488" s="817" t="e">
        <f>IF(C2488="",NA(),IF(OR(C2488="Smelter not listed",C2488="Smelter not yet identified"),MATCH($B2488&amp;$D2488,'Smelter Look-up'!$J:$J,0),MATCH($B2488&amp;$C2488,'Smelter Look-up'!$J:$J,0)))</f>
        <v>#N/A</v>
      </c>
      <c r="X2488" s="818">
        <f t="shared" si="348"/>
        <v>0</v>
      </c>
      <c r="AB2488" s="819" t="str">
        <f t="shared" si="349"/>
      </c>
    </row>
    <row r="2489" ht="20"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7"/>
      </c>
      <c r="T2489" s="772" t="str">
        <f>IF(B2489="","",IF(ISERROR(MATCH($J2489,SorP!$B$1:$B$6226,0)),"",INDIRECT("'SorP'!$A$"&amp;MATCH($S2489&amp;$J2489,SorP!C:C,0))))</f>
      </c>
      <c r="U2489" s="792"/>
      <c r="V2489" s="817" t="e">
        <f>IF(C2489="",NA(),IF(OR(C2489="Smelter not listed",C2489="Smelter not yet identified"),MATCH($B2489&amp;$D2489,'Smelter Look-up'!$J:$J,0),MATCH($B2489&amp;$C2489,'Smelter Look-up'!$J:$J,0)))</f>
        <v>#N/A</v>
      </c>
      <c r="X2489" s="818">
        <f t="shared" si="348"/>
        <v>0</v>
      </c>
      <c r="AB2489" s="819" t="str">
        <f t="shared" si="349"/>
      </c>
    </row>
    <row r="2490" ht="20"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7"/>
      </c>
      <c r="T2490" s="772" t="str">
        <f>IF(B2490="","",IF(ISERROR(MATCH($J2490,SorP!$B$1:$B$6226,0)),"",INDIRECT("'SorP'!$A$"&amp;MATCH($S2490&amp;$J2490,SorP!C:C,0))))</f>
      </c>
      <c r="U2490" s="792"/>
      <c r="V2490" s="817" t="e">
        <f>IF(C2490="",NA(),IF(OR(C2490="Smelter not listed",C2490="Smelter not yet identified"),MATCH($B2490&amp;$D2490,'Smelter Look-up'!$J:$J,0),MATCH($B2490&amp;$C2490,'Smelter Look-up'!$J:$J,0)))</f>
        <v>#N/A</v>
      </c>
      <c r="X2490" s="818">
        <f t="shared" si="348"/>
        <v>0</v>
      </c>
      <c r="AB2490" s="819" t="str">
        <f t="shared" si="349"/>
      </c>
    </row>
    <row r="2491" ht="20"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IF(B2491="","",IF(ISERROR(MATCH($J2491,SorP!$B$1:$B$6226,0)),"",INDIRECT("'SorP'!$A$"&amp;MATCH($S2491&amp;$J2491,SorP!C:C,0))))</f>
      </c>
      <c r="U2491" s="792"/>
      <c r="V2491" s="817" t="e">
        <f>IF(C2491="",NA(),IF(OR(C2491="Smelter not listed",C2491="Smelter not yet identified"),MATCH($B2491&amp;$D2491,'Smelter Look-up'!$J:$J,0),MATCH($B2491&amp;$C2491,'Smelter Look-up'!$J:$J,0)))</f>
        <v>#N/A</v>
      </c>
      <c r="X2491" s="818">
        <f t="shared" si="348"/>
        <v>0</v>
      </c>
      <c r="AB2491" s="819" t="str">
        <f>B2491&amp;C2491</f>
      </c>
    </row>
    <row r="2492" ht="20"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IF(B2492="","",IF(ISERROR(MATCH($J2492,SorP!$B$1:$B$6226,0)),"",INDIRECT("'SorP'!$A$"&amp;MATCH($S2492&amp;$J2492,SorP!C:C,0))))</f>
      </c>
      <c r="U2492" s="792"/>
      <c r="V2492" s="817" t="e">
        <f>IF(C2492="",NA(),IF(OR(C2492="Smelter not listed",C2492="Smelter not yet identified"),MATCH($B2492&amp;$D2492,'Smelter Look-up'!$J:$J,0),MATCH($B2492&amp;$C2492,'Smelter Look-up'!$J:$J,0)))</f>
        <v>#N/A</v>
      </c>
      <c r="X2492" s="818">
        <f t="shared" si="348"/>
        <v>0</v>
      </c>
      <c r="AB2492" s="819" t="str">
        <f>B2492&amp;C2492</f>
      </c>
    </row>
    <row r="2493" ht="20"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IF(B2493="","",IF(ISERROR(MATCH($J2493,SorP!$B$1:$B$6226,0)),"",INDIRECT("'SorP'!$A$"&amp;MATCH($S2493&amp;$J2493,SorP!C:C,0))))</f>
      </c>
      <c r="U2493" s="792"/>
      <c r="V2493" s="817" t="e">
        <f>IF(C2493="",NA(),IF(OR(C2493="Smelter not listed",C2493="Smelter not yet identified"),MATCH($B2493&amp;$D2493,'Smelter Look-up'!$J:$J,0),MATCH($B2493&amp;$C2493,'Smelter Look-up'!$J:$J,0)))</f>
        <v>#N/A</v>
      </c>
      <c r="AB2493" s="819"/>
    </row>
    <row r="2494" ht="20"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3">IF(B2494="","",IF(ISERROR(MATCH($E2494,CL,0)),"Unknown",INDIRECT("'C'!$A$"&amp;MATCH($E2494,CL,0)+1)))</f>
      </c>
      <c r="T2494" s="772" t="str">
        <f>IF(B2494="","",IF(ISERROR(MATCH($J2494,SorP!$B$1:$B$6226,0)),"",INDIRECT("'SorP'!$A$"&amp;MATCH($S2494&amp;$J2494,SorP!C:C,0))))</f>
      </c>
      <c r="U2494" s="792"/>
      <c r="V2494" s="817" t="e">
        <f>IF(C2494="",NA(),IF(OR(C2494="Smelter not listed",C2494="Smelter not yet identified"),MATCH($B2494&amp;$D2494,'Smelter Look-up'!$J:$J,0),MATCH($B2494&amp;$C2494,'Smelter Look-up'!$J:$J,0)))</f>
        <v>#N/A</v>
      </c>
      <c r="AB2494" s="819"/>
    </row>
    <row r="2495" ht="20"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3"/>
      </c>
      <c r="T2495" s="772" t="str">
        <f>IF(B2495="","",IF(ISERROR(MATCH($J2495,SorP!$B$1:$B$6226,0)),"",INDIRECT("'SorP'!$A$"&amp;MATCH($S2495&amp;$J2495,SorP!C:C,0))))</f>
      </c>
      <c r="U2495" s="792"/>
      <c r="V2495" s="817" t="e">
        <f>IF(C2495="",NA(),IF(OR(C2495="Smelter not listed",C2495="Smelter not yet identified"),MATCH($B2495&amp;$D2495,'Smelter Look-up'!$J:$J,0),MATCH($B2495&amp;$C2495,'Smelter Look-up'!$J:$J,0)))</f>
        <v>#N/A</v>
      </c>
      <c r="AB2495" s="819"/>
    </row>
    <row r="2496" ht="20"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3"/>
      </c>
      <c r="T2496" s="772" t="str">
        <f>IF(B2496="","",IF(ISERROR(MATCH($J2496,SorP!$B$1:$B$6226,0)),"",INDIRECT("'SorP'!$A$"&amp;MATCH($S2496&amp;$J2496,SorP!C:C,0))))</f>
      </c>
      <c r="U2496" s="792"/>
      <c r="V2496" s="817" t="e">
        <f>IF(C2496="",NA(),IF(OR(C2496="Smelter not listed",C2496="Smelter not yet identified"),MATCH($B2496&amp;$D2496,'Smelter Look-up'!$J:$J,0),MATCH($B2496&amp;$C2496,'Smelter Look-up'!$J:$J,0)))</f>
        <v>#N/A</v>
      </c>
      <c r="AB2496" s="819"/>
    </row>
    <row r="2497" ht="20"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3"/>
      </c>
      <c r="T2497" s="772" t="str">
        <f>IF(B2497="","",IF(ISERROR(MATCH($J2497,SorP!$B$1:$B$6226,0)),"",INDIRECT("'SorP'!$A$"&amp;MATCH($S2497&amp;$J2497,SorP!C:C,0))))</f>
      </c>
      <c r="U2497" s="792"/>
      <c r="V2497" s="817" t="e">
        <f>IF(C2497="",NA(),IF(OR(C2497="Smelter not listed",C2497="Smelter not yet identified"),MATCH($B2497&amp;$D2497,'Smelter Look-up'!$J:$J,0),MATCH($B2497&amp;$C2497,'Smelter Look-up'!$J:$J,0)))</f>
        <v>#N/A</v>
      </c>
      <c r="AB2497" s="819"/>
    </row>
    <row r="2498" ht="20"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3"/>
      </c>
      <c r="T2498" s="772" t="str">
        <f>IF(B2498="","",IF(ISERROR(MATCH($J2498,SorP!$B$1:$B$6226,0)),"",INDIRECT("'SorP'!$A$"&amp;MATCH($S2498&amp;$J2498,SorP!C:C,0))))</f>
      </c>
      <c r="U2498" s="792"/>
      <c r="V2498" s="817" t="e">
        <f>IF(C2498="",NA(),IF(OR(C2498="Smelter not listed",C2498="Smelter not yet identified"),MATCH($B2498&amp;$D2498,'Smelter Look-up'!$J:$J,0),MATCH($B2498&amp;$C2498,'Smelter Look-up'!$J:$J,0)))</f>
        <v>#N/A</v>
      </c>
      <c r="AB2498" s="819"/>
    </row>
    <row r="2499" ht="20"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3"/>
      </c>
      <c r="T2499" s="772" t="str">
        <f>IF(B2499="","",IF(ISERROR(MATCH($J2499,SorP!$B$1:$B$6226,0)),"",INDIRECT("'SorP'!$A$"&amp;MATCH($S2499&amp;$J2499,SorP!C:C,0))))</f>
      </c>
      <c r="U2499" s="792"/>
      <c r="V2499" s="817" t="e">
        <f>IF(C2499="",NA(),IF(OR(C2499="Smelter not listed",C2499="Smelter not yet identified"),MATCH($B2499&amp;$D2499,'Smelter Look-up'!$J:$J,0),MATCH($B2499&amp;$C2499,'Smelter Look-up'!$J:$J,0)))</f>
        <v>#N/A</v>
      </c>
      <c r="AB2499" s="819"/>
    </row>
    <row r="2500" ht="20"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3"/>
      </c>
      <c r="T2500" s="772" t="str">
        <f>IF(B2500="","",IF(ISERROR(MATCH($J2500,SorP!$B$1:$B$6226,0)),"",INDIRECT("'SorP'!$A$"&amp;MATCH($S2500&amp;$J2500,SorP!C:C,0))))</f>
      </c>
      <c r="U2500" s="792"/>
      <c r="V2500" s="817" t="e">
        <f>IF(C2500="",NA(),IF(OR(C2500="Smelter not listed",C2500="Smelter not yet identified"),MATCH($B2500&amp;$D2500,'Smelter Look-up'!$J:$J,0),MATCH($B2500&amp;$C2500,'Smelter Look-up'!$J:$J,0)))</f>
        <v>#N/A</v>
      </c>
      <c r="AB2500" s="819"/>
    </row>
    <row r="2501" ht="20"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3"/>
      </c>
      <c r="T2501" s="772" t="str">
        <f>IF(B2501="","",IF(ISERROR(MATCH($J2501,SorP!$B$1:$B$6226,0)),"",INDIRECT("'SorP'!$A$"&amp;MATCH($S2501&amp;$J2501,SorP!C:C,0))))</f>
      </c>
      <c r="U2501" s="792"/>
      <c r="V2501" s="817" t="e">
        <f>IF(C2501="",NA(),IF(OR(C2501="Smelter not listed",C2501="Smelter not yet identified"),MATCH($B2501&amp;$D2501,'Smelter Look-up'!$J:$J,0),MATCH($B2501&amp;$C2501,'Smelter Look-up'!$J:$J,0)))</f>
        <v>#N/A</v>
      </c>
      <c r="AB2501" s="819"/>
    </row>
    <row r="2502" ht="20"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3"/>
      </c>
      <c r="T2502" s="772" t="str">
        <f>IF(B2502="","",IF(ISERROR(MATCH($J2502,SorP!$B$1:$B$6226,0)),"",INDIRECT("'SorP'!$A$"&amp;MATCH($S2502&amp;$J2502,SorP!C:C,0))))</f>
      </c>
      <c r="U2502" s="792"/>
      <c r="V2502" s="817" t="e">
        <f>IF(C2502="",NA(),IF(OR(C2502="Smelter not listed",C2502="Smelter not yet identified"),MATCH($B2502&amp;$D2502,'Smelter Look-up'!$J:$J,0),MATCH($B2502&amp;$C2502,'Smelter Look-up'!$J:$J,0)))</f>
        <v>#N/A</v>
      </c>
      <c r="AB2502" s="819"/>
    </row>
    <row r="2503" ht="20"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3"/>
      </c>
      <c r="T2503" s="772" t="str">
        <f>IF(B2503="","",IF(ISERROR(MATCH($J2503,SorP!$B$1:$B$6226,0)),"",INDIRECT("'SorP'!$A$"&amp;MATCH($S2503&amp;$J2503,SorP!C:C,0))))</f>
      </c>
      <c r="U2503" s="792"/>
      <c r="V2503" s="817" t="e">
        <f>IF(C2503="",NA(),IF(OR(C2503="Smelter not listed",C2503="Smelter not yet identified"),MATCH($B2503&amp;$D2503,'Smelter Look-up'!$J:$J,0),MATCH($B2503&amp;$C2503,'Smelter Look-up'!$J:$J,0)))</f>
        <v>#N/A</v>
      </c>
      <c r="AB2503" s="819"/>
    </row>
    <row r="2504" ht="20"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3"/>
      </c>
      <c r="T2504" s="772" t="str">
        <f>IF(B2504="","",IF(ISERROR(MATCH($J2504,SorP!$B$1:$B$6226,0)),"",INDIRECT("'SorP'!$A$"&amp;MATCH($S2504&amp;$J2504,SorP!C:C,0))))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4"/>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A78F6C3C-71C0-4A6B-A3DD-F3BBDCADF55C}"/>
    </customSheetView>
  </customSheetViews>
  <mergeCells>
    <mergeCell ref="J2:O2"/>
    <mergeCell ref="B3:E3"/>
    <mergeCell ref="G3:I3"/>
  </mergeCells>
  <conditionalFormatting sqref="B5:B2504">
    <cfRule type="expression" dxfId="15" priority="1" stopIfTrue="1">
      <formula>IF(B5="",TRUE)</formula>
    </cfRule>
    <cfRule type="expression" dxfId="0" priority="2" stopIfTrue="1">
      <formula>IF(AND(COUNTIF(MetalSmelter,B5&amp;C5)=0,LEN(C5)&gt;0),TRUE,FALSE)</formula>
    </cfRule>
  </conditionalFormatting>
  <conditionalFormatting sqref="C5:C2504">
    <cfRule type="expression" dxfId="15" priority="9" stopIfTrue="1">
      <formula>IF(AND(B5&lt;&gt;"",C5=""),TRUE)</formula>
    </cfRule>
  </conditionalFormatting>
  <conditionalFormatting sqref="D5:D2504">
    <cfRule type="expression" dxfId="18" priority="13" stopIfTrue="1">
      <formula>IF(AND(LEN($C5)&gt;0,AND($C5&lt;&gt;"Smelter Not Listed",ISBLANK($D5))),1,0)</formula>
    </cfRule>
    <cfRule type="expression" dxfId="15" priority="20" stopIfTrue="1">
      <formula>IF(AND(D5="",$C5=$X$4),TRUE)</formula>
    </cfRule>
    <cfRule type="expression" dxfId="14"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0"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customWidth="1" style="611"/>
    <col min="2" max="2" width="42.84375" customWidth="1" style="612"/>
    <col min="3" max="3" width="51.61328125" customWidth="1" style="611"/>
    <col min="4" max="4" width="29.15234375" customWidth="1" style="612"/>
    <col min="5" max="5" width="9" customWidth="1" style="611"/>
    <col min="6" max="6" hidden="1" width="13.61328125" customWidth="1" style="611"/>
    <col min="7" max="7" hidden="1" width="13.3828125" customWidth="1" style="611"/>
    <col min="8" max="8" hidden="1" width="9" customWidth="1" style="611"/>
    <col min="9" max="9" hidden="1" width="9" customWidth="1" style="611"/>
    <col min="10" max="10" hidden="1" width="48.84375" customWidth="1" style="611"/>
    <col min="11" max="11" hidden="1" width="9" customWidth="1" style="611"/>
    <col min="12" max="12" hidden="1" width="8.84375" customWidth="1" style="611"/>
    <col min="13" max="13" hidden="1" width="8.84375" customWidth="1" style="611"/>
    <col min="14" max="14" hidden="1" width="8.84375" customWidth="1" style="611"/>
    <col min="15" max="15" hidden="1" width="8.84375" customWidth="1" style="611"/>
    <col min="16" max="16" width="8.84375" customWidth="1" style="611"/>
    <col min="17" max="18" width="8.84375" customWidth="1" style="611"/>
    <col min="19" max="16384" width="8.84375" customWidth="1" style="611"/>
  </cols>
  <sheetData>
    <row r="1" ht="30">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102</v>
      </c>
    </row>
    <row r="2" ht="15">
      <c r="A2" s="657" t="s">
        <v>1129</v>
      </c>
      <c r="B2" s="658" t="str">
        <f>IF(F65=1,"Click here to return to Smelter List","")</f>
        <v>Click here to return to Smelter List</v>
      </c>
      <c r="C2" s="712" t="str">
        <f>IF(F65=1,"Click here to return to Product List","")</f>
        <v>Click here to return to Product List</v>
      </c>
      <c r="D2" s="742">
        <f>IF(H70=0,"0",H70)</f>
        <v>52</v>
      </c>
    </row>
    <row r="3" ht="15">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1130</v>
      </c>
      <c r="G3" s="611" t="s">
        <v>1131</v>
      </c>
      <c r="H3" s="611" t="s">
        <v>1132</v>
      </c>
      <c r="I3" s="611" t="s">
        <v>1133</v>
      </c>
      <c r="J3" s="611" t="s">
        <v>1134</v>
      </c>
    </row>
    <row r="4" ht="41">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105</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41">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105</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41">
      <c r="A6" s="681" t="str">
        <f>Declaration!B10</f>
        <v>Description of Scope:</v>
      </c>
      <c r="B6" s="680">
        <f>Declaration!D10</f>
        <v>0</v>
      </c>
      <c r="C6" s="680" t="str">
        <f>IF(H6=1,J6,I6)</f>
        <v>Complete</v>
      </c>
      <c r="D6" s="686" t="str">
        <f>IF(H6=1,"Click here to provide a Description of Scope","")</f>
      </c>
      <c r="E6" s="612" t="s">
        <v>105</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41">
      <c r="A7" s="681" t="str">
        <f>Declaration!B15</f>
        <v>Contact Name (*):</v>
      </c>
      <c r="B7" s="680">
        <f>Declaration!D15</f>
        <v>0</v>
      </c>
      <c r="C7" s="680" t="str">
        <f>IF(H7=1,J7,I7)</f>
        <v>Provide contact name in Declaration tab cell D15</v>
      </c>
      <c r="D7" s="686" t="str">
        <f>IF(H7=1,"Click here to enter Contact Name","")</f>
        <v>Click here to enter Contact Name</v>
      </c>
      <c r="E7" s="612" t="s">
        <v>105</v>
      </c>
      <c r="F7" s="684">
        <v>1</v>
      </c>
      <c r="G7" s="661">
        <f>IF(B7=0,1,0)</f>
        <v>1</v>
      </c>
      <c r="H7" s="662">
        <f t="shared" si="3"/>
        <v>1</v>
      </c>
      <c r="I7" s="738" t="str">
        <f>OFFSET(L!$C$1,MATCH("Checker"&amp;"Comp",L!$A:$A,0)-1,SL,,)</f>
        <v>Complete</v>
      </c>
      <c r="J7" s="611" t="str">
        <f>OFFSET(L!$C$1,MATCH("Checker"&amp;ADDRESS(ROW(),COLUMN(),4),L!$A:$A,0)-1,SL,,)</f>
        <v>Provide contact name in Declaration tab cell D15</v>
      </c>
    </row>
    <row r="8" ht="41">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105</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41">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105</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41">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105</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41">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105</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41">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105</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7.5">
      <c r="A13" s="680" t="str">
        <f>Declaration!B25</f>
        <v>1) Is any 3TG intentionally added or used in the product(s) or in the production process? (*)</v>
      </c>
      <c r="B13" s="683"/>
      <c r="C13" s="683"/>
      <c r="D13" s="687"/>
      <c r="E13" s="612" t="s">
        <v>107</v>
      </c>
      <c r="F13" s="684"/>
      <c r="H13" s="611">
        <f t="shared" si="3"/>
        <v>0</v>
      </c>
    </row>
    <row r="14" ht="27.5">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102</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41">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105</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41">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105</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41">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105</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4">
      <c r="A18" s="680" t="str">
        <f>Declaration!B31</f>
        <v>2) Does any 3TG remain in the product(s)? (*)</v>
      </c>
      <c r="B18" s="683"/>
      <c r="C18" s="683"/>
      <c r="D18" s="687"/>
      <c r="E18" s="612" t="s">
        <v>101</v>
      </c>
      <c r="F18" s="684"/>
      <c r="J18" s="739"/>
    </row>
    <row r="19" ht="41">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105</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41">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105</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41">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105</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41">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105</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105</v>
      </c>
      <c r="F23" s="684"/>
      <c r="J23" s="739"/>
    </row>
    <row r="24" ht="41">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105</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41">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105</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41">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105</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41">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105</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5" customHeight="1">
      <c r="A28" s="680" t="str">
        <f>Declaration!B43</f>
        <v>4) Do any of the smelters in your supply chain source the 3TG from conflict-affected and high-risk areas? (*)</v>
      </c>
      <c r="B28" s="680"/>
      <c r="C28" s="680"/>
      <c r="D28" s="688"/>
      <c r="E28" s="612"/>
      <c r="F28" s="612"/>
      <c r="G28" s="612"/>
      <c r="I28" s="738"/>
    </row>
    <row r="29" ht="41.15"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5"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5"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5"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40.5">
      <c r="A33" s="680" t="str">
        <f>Declaration!B49</f>
        <v>5) Does 100 percent of the 3TG (necessary to the functionality or production of your products) originate from recycled or scrap sources?  (*)</v>
      </c>
      <c r="B33" s="683"/>
      <c r="C33" s="683"/>
      <c r="D33" s="687"/>
      <c r="E33" s="612" t="s">
        <v>105</v>
      </c>
      <c r="F33" s="684"/>
      <c r="J33" s="739"/>
    </row>
    <row r="34" ht="41">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105</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41">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105</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41">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105</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41">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105</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40.5">
      <c r="A38" s="680" t="str">
        <f>Declaration!B55</f>
        <v>6) What percentage of relevant suppliers have provided a response to your supply chain survey?  (*)</v>
      </c>
      <c r="B38" s="683"/>
      <c r="C38" s="683"/>
      <c r="D38" s="687"/>
      <c r="E38" s="612" t="s">
        <v>105</v>
      </c>
      <c r="F38" s="684"/>
    </row>
    <row r="39" ht="27.5">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102</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7.5">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102</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7.5">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102</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7.5">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102</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4">
      <c r="A43" s="680" t="str">
        <f>Declaration!B61</f>
        <v>7) Have you identified all of the smelters supplying the 3TG to your supply chain?  (*)</v>
      </c>
      <c r="B43" s="683"/>
      <c r="C43" s="683"/>
      <c r="D43" s="687"/>
      <c r="E43" s="612" t="s">
        <v>101</v>
      </c>
      <c r="F43" s="684"/>
    </row>
    <row r="44" ht="54.5">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101</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4.5">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101</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4.5">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101</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4.5">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101</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7.5">
      <c r="A48" s="680" t="str">
        <f>Declaration!B67</f>
        <v>8) Has all applicable smelter information received by your company been reported in this declaration?  (*)</v>
      </c>
      <c r="B48" s="683"/>
      <c r="C48" s="683"/>
      <c r="D48" s="687"/>
      <c r="E48" s="612" t="s">
        <v>107</v>
      </c>
      <c r="F48" s="684"/>
    </row>
    <row r="49" ht="41">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105</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41">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105</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41">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105</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41">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105</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7">
      <c r="A53" s="680" t="str">
        <f>Declaration!B74</f>
        <v>Question</v>
      </c>
      <c r="B53" s="683"/>
      <c r="C53" s="683"/>
      <c r="D53" s="687"/>
      <c r="E53" s="612" t="s">
        <v>102</v>
      </c>
      <c r="F53" s="684"/>
      <c r="G53" s="684"/>
      <c r="H53" s="684"/>
    </row>
    <row r="54" ht="41">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105</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105</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 customHeight="1">
      <c r="A56" s="680" t="s">
        <v>1135</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54">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105</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41">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105</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41">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105</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41">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105</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5">
      <c r="A61" s="680"/>
      <c r="B61" s="680"/>
      <c r="C61" s="680"/>
      <c r="D61" s="686"/>
      <c r="E61" s="612"/>
      <c r="F61" s="685"/>
      <c r="G61" s="661"/>
      <c r="H61" s="662"/>
      <c r="I61" s="738"/>
    </row>
    <row r="62" ht="41">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105</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41">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105</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41">
      <c r="A64" s="680" t="s">
        <v>1136</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105</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41">
      <c r="A65" s="680" t="s">
        <v>1137</v>
      </c>
      <c r="B65" s="680"/>
      <c r="C65" s="680" t="str">
        <f t="shared" si="13"/>
        <v>Provide list of tantalum smelters contributing material to supply chain on Smelter List tab</v>
      </c>
      <c r="D65" s="686" t="str">
        <f>IF(H65=0,"","Click here to provide smelter information")</f>
        <v>Click here to provide smelter information</v>
      </c>
      <c r="E65" s="612" t="s">
        <v>105</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41">
      <c r="A66" s="680" t="s">
        <v>1138</v>
      </c>
      <c r="B66" s="680"/>
      <c r="C66" s="680" t="str">
        <f t="shared" si="13"/>
        <v>Provide list of tin smelters contributing material to supply chain on Smelter List tab</v>
      </c>
      <c r="D66" s="686" t="str">
        <f>IF(H66=0,"","Click here to provide smelter information")</f>
        <v>Click here to provide smelter information</v>
      </c>
      <c r="E66" s="612" t="s">
        <v>105</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41">
      <c r="A67" s="680" t="s">
        <v>1139</v>
      </c>
      <c r="B67" s="680"/>
      <c r="C67" s="680" t="str">
        <f t="shared" si="13"/>
        <v>Provide list of gold smelters contributing material to supply chain on Smelter List tab</v>
      </c>
      <c r="D67" s="686" t="str">
        <f>IF(H67=0,"","Click here to provide smelter information")</f>
        <v>Click here to provide smelter information</v>
      </c>
      <c r="E67" s="612" t="s">
        <v>105</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41">
      <c r="A68" s="680" t="s">
        <v>1140</v>
      </c>
      <c r="B68" s="680"/>
      <c r="C68" s="680" t="str">
        <f t="shared" si="13"/>
        <v>Provide list of tungsten smelters contributing material to supply chain on Smelter List tab</v>
      </c>
      <c r="D68" s="686" t="str">
        <f>IF(H68=0,"","Click here to provide smelter information")</f>
        <v>Click here to provide smelter information</v>
      </c>
      <c r="E68" s="612" t="s">
        <v>105</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7">
      <c r="A69" s="753" t="s">
        <v>1141</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1142</v>
      </c>
      <c r="K69" s="745"/>
      <c r="L69" s="611" t="s">
        <v>1143</v>
      </c>
    </row>
    <row r="70">
      <c r="H70" s="611">
        <f>SUM(H4:H69)</f>
        <v>52</v>
      </c>
    </row>
    <row r="73" ht="14"/>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5" priority="347" stopIfTrue="1">
      <formula>$F4=0</formula>
    </cfRule>
    <cfRule type="expression" dxfId="4"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4" priority="50" stopIfTrue="1">
      <formula>AND($F5=1,$G5=0)</formula>
    </cfRule>
    <cfRule type="expression" dxfId="0"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0"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customWidth="1" style="868"/>
    <col min="2" max="2" width="39.84375" customWidth="1" style="871"/>
    <col min="3" max="3" width="39.84375" customWidth="1" style="868"/>
    <col min="4" max="4" width="58.84375" customWidth="1" style="868"/>
    <col min="5" max="5" width="1.61328125" customWidth="1" style="868"/>
    <col min="6" max="6" width="9" customWidth="1" style="868"/>
    <col min="7" max="16384" width="8.84375" customWidth="1" style="869"/>
  </cols>
  <sheetData>
    <row r="1" ht="35.15" customHeight="1" s="613" customFormat="1">
      <c r="A1" s="985" t="str">
        <f>OFFSET(L!$C$1,MATCH("Product List"&amp;ADDRESS(ROW(),COLUMN(),4),L!$A:$A,0)-1,SL,,)</f>
        <v>Completion required only if reporting level "Product (or List of Products)" selected on the 'Declaration' worksheet.</v>
      </c>
      <c r="B1" s="986"/>
      <c r="C1" s="986"/>
      <c r="D1" s="986"/>
      <c r="E1" s="709"/>
    </row>
    <row r="2" s="613" customFormat="1">
      <c r="A2" s="615"/>
      <c r="B2" s="711"/>
      <c r="C2" s="711"/>
      <c r="E2" s="616"/>
    </row>
    <row r="3" s="613" customFormat="1">
      <c r="A3" s="615"/>
      <c r="B3" s="711"/>
      <c r="C3" s="711"/>
      <c r="D3" s="711"/>
      <c r="E3" s="616"/>
    </row>
    <row r="4" ht="15.75" customHeight="1" s="613" customFormat="1">
      <c r="A4" s="615"/>
      <c r="B4" s="984" t="s">
        <v>1129</v>
      </c>
      <c r="C4" s="984"/>
      <c r="D4" s="984"/>
      <c r="E4" s="616"/>
    </row>
    <row r="5" ht="15" s="613" customFormat="1">
      <c r="A5" s="722"/>
      <c r="B5" s="723" t="str">
        <f>OFFSET(L!$C$1,MATCH("Product List"&amp;ADDRESS(ROW(),COLUMN(),4),L!$A:$A,0)-1,SL,,)</f>
        <v>Manufacturer’s Product Number (*)</v>
      </c>
      <c r="C5" s="723" t="str">
        <f>OFFSET(L!$C$1,MATCH("Product List"&amp;ADDRESS(ROW(),COLUMN(),4),L!$A:$A,0)-1,SL,,)</f>
        <v>Manufacturer’s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4" customHeight="1">
      <c r="A2006" s="721"/>
      <c r="B2006" s="987" t="str">
        <f>OFFSET(L!$C$1,MATCH("General"&amp;"Cpy",L!$A:$A,0)-1,SL,,)</f>
        <v>© 2024 Responsible Minerals Initiative. All rights reserved.</v>
      </c>
      <c r="C2006" s="987"/>
      <c r="D2006" s="987"/>
      <c r="E2006" s="870"/>
    </row>
    <row r="2007" ht="14">
      <c r="D2007" s="872"/>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4375" defaultRowHeight="13.5"/>
  <cols>
    <col min="1" max="1" bestFit="1" width="9.15234375" customWidth="1" style="780"/>
    <col min="2" max="2" width="42.84375" customWidth="1" style="780"/>
    <col min="3" max="3" width="63.84375" customWidth="1" style="780"/>
    <col min="4" max="4" width="25.61328125" customWidth="1" style="780"/>
    <col min="5" max="5" width="12.61328125" customWidth="1" style="780"/>
    <col min="6" max="6" width="12.61328125" customWidth="1" style="781"/>
    <col min="7" max="7" width="15.3828125" customWidth="1" style="780"/>
    <col min="8" max="8" width="23.84375" customWidth="1" style="780"/>
    <col min="9" max="9" width="28.15234375" customWidth="1" style="780"/>
    <col min="10" max="10" hidden="1" width="48.23046875" customWidth="1" style="780"/>
    <col min="11" max="11" hidden="1" width="49.69140625" customWidth="1" style="780"/>
    <col min="12" max="16384" width="8.84375" customWidth="1" style="780"/>
  </cols>
  <sheetData>
    <row r="1" ht="168.65"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1144</v>
      </c>
      <c r="K4" s="782" t="s">
        <v>1144</v>
      </c>
    </row>
    <row r="5" ht="13.5" customHeight="1">
      <c r="A5" s="800" t="s">
        <v>149</v>
      </c>
      <c r="B5" s="800" t="s">
        <v>640</v>
      </c>
      <c r="C5" s="800" t="s">
        <v>640</v>
      </c>
      <c r="D5" s="800" t="s">
        <v>1145</v>
      </c>
      <c r="E5" s="800" t="s">
        <v>639</v>
      </c>
      <c r="F5" s="874" t="s">
        <v>158</v>
      </c>
      <c r="H5" s="800" t="s">
        <v>1146</v>
      </c>
      <c r="I5" s="800" t="s">
        <v>1147</v>
      </c>
      <c r="J5" s="822" t="str">
        <f>A5&amp;B5</f>
        <v>Gold8853 S.p.A.</v>
      </c>
      <c r="K5" s="822" t="str">
        <f>A5&amp;B5</f>
        <v>Gold8853 S.p.A.</v>
      </c>
    </row>
    <row r="6" ht="13.5" customHeight="1">
      <c r="A6" s="800" t="s">
        <v>149</v>
      </c>
      <c r="B6" s="800" t="s">
        <v>467</v>
      </c>
      <c r="C6" s="800" t="s">
        <v>467</v>
      </c>
      <c r="D6" s="800" t="s">
        <v>1148</v>
      </c>
      <c r="E6" s="800" t="s">
        <v>466</v>
      </c>
      <c r="F6" s="874" t="s">
        <v>158</v>
      </c>
      <c r="H6" s="800" t="s">
        <v>1149</v>
      </c>
      <c r="I6" s="800" t="s">
        <v>1150</v>
      </c>
      <c r="J6" s="822" t="str">
        <f>A6&amp;B6</f>
        <v>GoldABC Refinery Pty Ltd.</v>
      </c>
      <c r="K6" s="822" t="str">
        <f>A6&amp;B6</f>
        <v>GoldABC Refinery Pty Ltd.</v>
      </c>
    </row>
    <row r="7" ht="13.5" customHeight="1">
      <c r="A7" s="800" t="s">
        <v>149</v>
      </c>
      <c r="B7" s="800" t="s">
        <v>923</v>
      </c>
      <c r="C7" s="800" t="s">
        <v>923</v>
      </c>
      <c r="D7" s="800" t="s">
        <v>1151</v>
      </c>
      <c r="E7" s="800" t="s">
        <v>922</v>
      </c>
      <c r="F7" s="874" t="s">
        <v>158</v>
      </c>
      <c r="H7" s="800" t="s">
        <v>1152</v>
      </c>
      <c r="I7" s="800" t="s">
        <v>1153</v>
      </c>
      <c r="J7" s="822" t="str">
        <f ref="J7:J70" t="shared" si="4">A7&amp;B7</f>
        <v>GoldAbington Reldan Metals, LLC</v>
      </c>
      <c r="K7" s="822" t="str">
        <f ref="K7:K70" t="shared" si="5">A7&amp;B7</f>
        <v>GoldAbington Reldan Metals, LLC</v>
      </c>
    </row>
    <row r="8" ht="13.5" customHeight="1">
      <c r="A8" s="800" t="s">
        <v>149</v>
      </c>
      <c r="B8" s="800" t="s">
        <v>920</v>
      </c>
      <c r="C8" s="800" t="s">
        <v>920</v>
      </c>
      <c r="D8" s="800" t="s">
        <v>1151</v>
      </c>
      <c r="E8" s="800" t="s">
        <v>919</v>
      </c>
      <c r="F8" s="874" t="s">
        <v>158</v>
      </c>
      <c r="H8" s="800" t="s">
        <v>1154</v>
      </c>
      <c r="I8" s="800" t="s">
        <v>1155</v>
      </c>
      <c r="J8" s="822" t="str">
        <f t="shared" si="4"/>
        <v>GoldAdvanced Chemical Company</v>
      </c>
      <c r="K8" s="822" t="str">
        <f t="shared" si="5"/>
        <v>GoldAdvanced Chemical Company</v>
      </c>
    </row>
    <row r="9" ht="13.5" customHeight="1">
      <c r="A9" s="800" t="s">
        <v>149</v>
      </c>
      <c r="B9" s="800" t="s">
        <v>881</v>
      </c>
      <c r="C9" s="800" t="s">
        <v>881</v>
      </c>
      <c r="D9" s="800" t="s">
        <v>1156</v>
      </c>
      <c r="E9" s="800" t="s">
        <v>880</v>
      </c>
      <c r="F9" s="874" t="s">
        <v>158</v>
      </c>
      <c r="H9" s="800" t="s">
        <v>1157</v>
      </c>
      <c r="I9" s="800" t="s">
        <v>1158</v>
      </c>
      <c r="J9" s="822" t="str">
        <f t="shared" si="4"/>
        <v>GoldAfrican Gold Refinery</v>
      </c>
      <c r="K9" s="822" t="str">
        <f t="shared" si="5"/>
        <v>GoldAfrican Gold Refinery</v>
      </c>
    </row>
    <row r="10" ht="13.5" customHeight="1">
      <c r="A10" s="800" t="s">
        <v>149</v>
      </c>
      <c r="B10" s="800" t="s">
        <v>601</v>
      </c>
      <c r="C10" s="800" t="s">
        <v>601</v>
      </c>
      <c r="D10" s="800" t="s">
        <v>1159</v>
      </c>
      <c r="E10" s="800" t="s">
        <v>600</v>
      </c>
      <c r="F10" s="874" t="s">
        <v>158</v>
      </c>
      <c r="H10" s="800" t="s">
        <v>1160</v>
      </c>
      <c r="I10" s="800" t="s">
        <v>1161</v>
      </c>
      <c r="J10" s="822" t="str">
        <f t="shared" si="4"/>
        <v>GoldAgosi AG</v>
      </c>
      <c r="K10" s="822" t="str">
        <f t="shared" si="5"/>
        <v>GoldAgosi AG</v>
      </c>
    </row>
    <row r="11" ht="13.5" customHeight="1">
      <c r="A11" s="800" t="s">
        <v>149</v>
      </c>
      <c r="B11" s="800" t="s">
        <v>1162</v>
      </c>
      <c r="C11" s="800" t="s">
        <v>470</v>
      </c>
      <c r="D11" s="800" t="s">
        <v>1148</v>
      </c>
      <c r="E11" s="800" t="s">
        <v>469</v>
      </c>
      <c r="F11" s="874" t="s">
        <v>158</v>
      </c>
      <c r="H11" s="800" t="s">
        <v>1163</v>
      </c>
      <c r="I11" s="800" t="s">
        <v>1164</v>
      </c>
      <c r="J11" s="822" t="str">
        <f t="shared" si="4"/>
        <v>GoldAGR (Perth Mint Australia)</v>
      </c>
      <c r="K11" s="822" t="str">
        <f t="shared" si="5"/>
        <v>GoldAGR (Perth Mint Australia)</v>
      </c>
    </row>
    <row r="12">
      <c r="A12" s="800" t="s">
        <v>149</v>
      </c>
      <c r="B12" s="800" t="s">
        <v>1165</v>
      </c>
      <c r="C12" s="800" t="s">
        <v>470</v>
      </c>
      <c r="D12" s="800" t="s">
        <v>1148</v>
      </c>
      <c r="E12" s="800" t="s">
        <v>469</v>
      </c>
      <c r="F12" s="874" t="s">
        <v>158</v>
      </c>
      <c r="H12" s="800" t="s">
        <v>1163</v>
      </c>
      <c r="I12" s="800" t="s">
        <v>1164</v>
      </c>
      <c r="J12" s="822" t="str">
        <f t="shared" si="4"/>
        <v>GoldAGR Mathey</v>
      </c>
      <c r="K12" s="822" t="str">
        <f t="shared" si="5"/>
        <v>GoldAGR Mathey</v>
      </c>
    </row>
    <row r="13">
      <c r="A13" s="800" t="s">
        <v>149</v>
      </c>
      <c r="B13" s="800" t="s">
        <v>715</v>
      </c>
      <c r="C13" s="800" t="s">
        <v>715</v>
      </c>
      <c r="D13" s="800" t="s">
        <v>1166</v>
      </c>
      <c r="E13" s="800" t="s">
        <v>714</v>
      </c>
      <c r="F13" s="874" t="s">
        <v>158</v>
      </c>
      <c r="H13" s="800" t="s">
        <v>1167</v>
      </c>
      <c r="I13" s="800" t="s">
        <v>1168</v>
      </c>
      <c r="J13" s="822" t="str">
        <f t="shared" si="4"/>
        <v>GoldAida Chemical Industries Co., Ltd.</v>
      </c>
      <c r="K13" s="822" t="str">
        <f t="shared" si="5"/>
        <v>GoldAida Chemical Industries Co., Ltd.</v>
      </c>
    </row>
    <row r="14">
      <c r="A14" s="800" t="s">
        <v>149</v>
      </c>
      <c r="B14" s="800" t="s">
        <v>1169</v>
      </c>
      <c r="C14" s="800" t="s">
        <v>346</v>
      </c>
      <c r="D14" s="800" t="s">
        <v>1166</v>
      </c>
      <c r="E14" s="800" t="s">
        <v>667</v>
      </c>
      <c r="F14" s="874" t="s">
        <v>158</v>
      </c>
      <c r="H14" s="800" t="s">
        <v>1170</v>
      </c>
      <c r="I14" s="800" t="s">
        <v>1171</v>
      </c>
      <c r="J14" s="822" t="str">
        <f t="shared" si="4"/>
        <v>GoldAKITA Seiren</v>
      </c>
      <c r="K14" s="822" t="str">
        <f t="shared" si="5"/>
        <v>GoldAKITA Seiren</v>
      </c>
    </row>
    <row r="15">
      <c r="A15" s="800" t="s">
        <v>149</v>
      </c>
      <c r="B15" s="800" t="s">
        <v>1172</v>
      </c>
      <c r="C15" s="800" t="s">
        <v>887</v>
      </c>
      <c r="D15" s="800" t="s">
        <v>1173</v>
      </c>
      <c r="E15" s="800" t="s">
        <v>886</v>
      </c>
      <c r="F15" s="874" t="s">
        <v>158</v>
      </c>
      <c r="H15" s="800" t="s">
        <v>1174</v>
      </c>
      <c r="I15" s="800" t="s">
        <v>1175</v>
      </c>
      <c r="J15" s="822" t="str">
        <f t="shared" si="4"/>
        <v>GoldAl Etihad Gold LLC</v>
      </c>
      <c r="K15" s="822" t="str">
        <f t="shared" si="5"/>
        <v>GoldAl Etihad Gold LLC</v>
      </c>
    </row>
    <row r="16">
      <c r="A16" s="800" t="s">
        <v>149</v>
      </c>
      <c r="B16" s="800" t="s">
        <v>887</v>
      </c>
      <c r="C16" s="800" t="s">
        <v>887</v>
      </c>
      <c r="D16" s="800" t="s">
        <v>1173</v>
      </c>
      <c r="E16" s="800" t="s">
        <v>886</v>
      </c>
      <c r="F16" s="874" t="s">
        <v>158</v>
      </c>
      <c r="H16" s="800" t="s">
        <v>1174</v>
      </c>
      <c r="I16" s="800" t="s">
        <v>1175</v>
      </c>
      <c r="J16" s="822" t="str">
        <f t="shared" si="4"/>
        <v>GoldAl Etihad Gold Refinery DMCC</v>
      </c>
      <c r="K16" s="822" t="str">
        <f t="shared" si="5"/>
        <v>GoldAl Etihad Gold Refinery DMCC</v>
      </c>
    </row>
    <row r="17">
      <c r="A17" s="800" t="s">
        <v>149</v>
      </c>
      <c r="B17" s="800" t="s">
        <v>486</v>
      </c>
      <c r="C17" s="800" t="s">
        <v>486</v>
      </c>
      <c r="D17" s="800" t="s">
        <v>1176</v>
      </c>
      <c r="E17" s="800" t="s">
        <v>485</v>
      </c>
      <c r="F17" s="874" t="s">
        <v>158</v>
      </c>
      <c r="H17" s="800" t="s">
        <v>1177</v>
      </c>
      <c r="I17" s="800" t="s">
        <v>1178</v>
      </c>
      <c r="J17" s="822" t="str">
        <f t="shared" si="4"/>
        <v>GoldAlbino Mountinho Lda.</v>
      </c>
      <c r="K17" s="822" t="str">
        <f t="shared" si="5"/>
        <v>GoldAlbino Mountinho Lda.</v>
      </c>
    </row>
    <row r="18">
      <c r="A18" s="800" t="s">
        <v>149</v>
      </c>
      <c r="B18" s="800" t="s">
        <v>1088</v>
      </c>
      <c r="C18" s="800" t="s">
        <v>1088</v>
      </c>
      <c r="D18" s="800" t="s">
        <v>1151</v>
      </c>
      <c r="E18" s="800" t="s">
        <v>1087</v>
      </c>
      <c r="F18" s="874" t="s">
        <v>158</v>
      </c>
      <c r="H18" s="800" t="s">
        <v>1179</v>
      </c>
      <c r="I18" s="800" t="s">
        <v>1180</v>
      </c>
      <c r="J18" s="822" t="str">
        <f t="shared" si="4"/>
        <v>GoldAlexy Metals</v>
      </c>
      <c r="K18" s="822" t="str">
        <f t="shared" si="5"/>
        <v>GoldAlexy Metals</v>
      </c>
    </row>
    <row r="19">
      <c r="A19" s="800" t="s">
        <v>149</v>
      </c>
      <c r="B19" s="800" t="s">
        <v>1181</v>
      </c>
      <c r="C19" s="800" t="s">
        <v>601</v>
      </c>
      <c r="D19" s="800" t="s">
        <v>1159</v>
      </c>
      <c r="E19" s="800" t="s">
        <v>600</v>
      </c>
      <c r="F19" s="874" t="s">
        <v>158</v>
      </c>
      <c r="H19" s="800" t="s">
        <v>1160</v>
      </c>
      <c r="I19" s="800" t="s">
        <v>1161</v>
      </c>
      <c r="J19" s="822" t="str">
        <f t="shared" si="4"/>
        <v>GoldAllgemeine Gold-und Silberscheideanstalt A.G.</v>
      </c>
      <c r="K19" s="822" t="str">
        <f t="shared" si="5"/>
        <v>GoldAllgemeine Gold-und Silberscheideanstalt A.G.</v>
      </c>
    </row>
    <row r="20">
      <c r="A20" s="800" t="s">
        <v>149</v>
      </c>
      <c r="B20" s="800" t="s">
        <v>942</v>
      </c>
      <c r="C20" s="800" t="s">
        <v>942</v>
      </c>
      <c r="D20" s="800" t="s">
        <v>1182</v>
      </c>
      <c r="E20" s="800" t="s">
        <v>941</v>
      </c>
      <c r="F20" s="874" t="s">
        <v>158</v>
      </c>
      <c r="H20" s="800" t="s">
        <v>1183</v>
      </c>
      <c r="I20" s="800" t="s">
        <v>1184</v>
      </c>
      <c r="J20" s="822" t="str">
        <f t="shared" si="4"/>
        <v>GoldAlmalyk Mining and Metallurgical Complex (AMMC)</v>
      </c>
      <c r="K20" s="822" t="str">
        <f t="shared" si="5"/>
        <v>GoldAlmalyk Mining and Metallurgical Complex (AMMC)</v>
      </c>
    </row>
    <row r="21">
      <c r="A21" s="800" t="s">
        <v>149</v>
      </c>
      <c r="B21" s="800" t="s">
        <v>1185</v>
      </c>
      <c r="C21" s="800" t="s">
        <v>688</v>
      </c>
      <c r="D21" s="800" t="s">
        <v>1166</v>
      </c>
      <c r="E21" s="800" t="s">
        <v>687</v>
      </c>
      <c r="F21" s="874" t="s">
        <v>158</v>
      </c>
      <c r="H21" s="800" t="s">
        <v>1186</v>
      </c>
      <c r="I21" s="800" t="s">
        <v>1187</v>
      </c>
      <c r="J21" s="822" t="str">
        <f t="shared" si="4"/>
        <v>GoldAmagasaki Factory, Hyogo Prefecture, Japan</v>
      </c>
      <c r="K21" s="822" t="str">
        <f t="shared" si="5"/>
        <v>GoldAmagasaki Factory, Hyogo Prefecture, Japan</v>
      </c>
    </row>
    <row r="22">
      <c r="A22" s="800" t="s">
        <v>149</v>
      </c>
      <c r="B22" s="800" t="s">
        <v>1188</v>
      </c>
      <c r="C22" s="800" t="s">
        <v>483</v>
      </c>
      <c r="D22" s="800" t="s">
        <v>1189</v>
      </c>
      <c r="E22" s="800" t="s">
        <v>482</v>
      </c>
      <c r="F22" s="874" t="s">
        <v>158</v>
      </c>
      <c r="H22" s="800" t="s">
        <v>1190</v>
      </c>
      <c r="I22" s="800" t="s">
        <v>1191</v>
      </c>
      <c r="J22" s="822" t="str">
        <f t="shared" si="4"/>
        <v>GoldAngloGold Ashanti Brazil</v>
      </c>
      <c r="K22" s="822" t="str">
        <f t="shared" si="5"/>
        <v>GoldAngloGold Ashanti Brazil</v>
      </c>
    </row>
    <row r="23">
      <c r="A23" s="800" t="s">
        <v>149</v>
      </c>
      <c r="B23" s="800" t="s">
        <v>483</v>
      </c>
      <c r="C23" s="800" t="s">
        <v>483</v>
      </c>
      <c r="D23" s="800" t="s">
        <v>1189</v>
      </c>
      <c r="E23" s="800" t="s">
        <v>482</v>
      </c>
      <c r="F23" s="874" t="s">
        <v>158</v>
      </c>
      <c r="H23" s="800" t="s">
        <v>1190</v>
      </c>
      <c r="I23" s="800" t="s">
        <v>1191</v>
      </c>
      <c r="J23" s="822" t="str">
        <f t="shared" si="4"/>
        <v>GoldAngloGold Ashanti Corrego do Sitio Mineracao</v>
      </c>
      <c r="K23" s="822" t="str">
        <f t="shared" si="5"/>
        <v>GoldAngloGold Ashanti Corrego do Sitio Mineracao</v>
      </c>
    </row>
    <row r="24">
      <c r="A24" s="800" t="s">
        <v>149</v>
      </c>
      <c r="B24" s="800" t="s">
        <v>1192</v>
      </c>
      <c r="C24" s="800" t="s">
        <v>483</v>
      </c>
      <c r="D24" s="800" t="s">
        <v>1189</v>
      </c>
      <c r="E24" s="800" t="s">
        <v>482</v>
      </c>
      <c r="F24" s="874" t="s">
        <v>158</v>
      </c>
      <c r="H24" s="800" t="s">
        <v>1190</v>
      </c>
      <c r="I24" s="800" t="s">
        <v>1191</v>
      </c>
      <c r="J24" s="822" t="str">
        <f t="shared" si="4"/>
        <v>GoldAngloGold Ashanti Córrego do Sítio Mineração</v>
      </c>
      <c r="K24" s="822" t="str">
        <f t="shared" si="5"/>
        <v>GoldAngloGold Ashanti Córrego do Sítio Mineração</v>
      </c>
    </row>
    <row r="25">
      <c r="A25" s="800" t="s">
        <v>149</v>
      </c>
      <c r="B25" s="800" t="s">
        <v>1193</v>
      </c>
      <c r="C25" s="800" t="s">
        <v>539</v>
      </c>
      <c r="D25" s="800" t="s">
        <v>1194</v>
      </c>
      <c r="E25" s="800" t="s">
        <v>538</v>
      </c>
      <c r="F25" s="874" t="s">
        <v>158</v>
      </c>
      <c r="H25" s="800" t="s">
        <v>1195</v>
      </c>
      <c r="I25" s="800" t="s">
        <v>1196</v>
      </c>
      <c r="J25" s="822" t="str">
        <f t="shared" si="4"/>
        <v>GoldAnhui Tongling Nonferrous Metal Mining Co., Ltd.</v>
      </c>
      <c r="K25" s="822" t="str">
        <f t="shared" si="5"/>
        <v>GoldAnhui Tongling Nonferrous Metal Mining Co., Ltd.</v>
      </c>
    </row>
    <row r="26">
      <c r="A26" s="800" t="s">
        <v>149</v>
      </c>
      <c r="B26" s="800" t="s">
        <v>1197</v>
      </c>
      <c r="C26" s="800" t="s">
        <v>470</v>
      </c>
      <c r="D26" s="800" t="s">
        <v>1148</v>
      </c>
      <c r="E26" s="800" t="s">
        <v>469</v>
      </c>
      <c r="F26" s="874" t="s">
        <v>158</v>
      </c>
      <c r="H26" s="800" t="s">
        <v>1163</v>
      </c>
      <c r="I26" s="800" t="s">
        <v>1164</v>
      </c>
      <c r="J26" s="822" t="str">
        <f t="shared" si="4"/>
        <v>GoldANZ (Perth Mint 4N)</v>
      </c>
      <c r="K26" s="822" t="str">
        <f t="shared" si="5"/>
        <v>GoldANZ (Perth Mint 4N)</v>
      </c>
    </row>
    <row r="27">
      <c r="A27" s="800" t="s">
        <v>149</v>
      </c>
      <c r="B27" s="800" t="s">
        <v>1198</v>
      </c>
      <c r="C27" s="800" t="s">
        <v>470</v>
      </c>
      <c r="D27" s="800" t="s">
        <v>1148</v>
      </c>
      <c r="E27" s="800" t="s">
        <v>469</v>
      </c>
      <c r="F27" s="874" t="s">
        <v>158</v>
      </c>
      <c r="H27" s="800" t="s">
        <v>1163</v>
      </c>
      <c r="I27" s="800" t="s">
        <v>1164</v>
      </c>
      <c r="J27" s="822" t="str">
        <f t="shared" si="4"/>
        <v>GoldANZ Bank</v>
      </c>
      <c r="K27" s="822" t="str">
        <f t="shared" si="5"/>
        <v>GoldANZ Bank</v>
      </c>
    </row>
    <row r="28">
      <c r="A28" s="800" t="s">
        <v>149</v>
      </c>
      <c r="B28" s="800" t="s">
        <v>854</v>
      </c>
      <c r="C28" s="800" t="s">
        <v>854</v>
      </c>
      <c r="D28" s="800" t="s">
        <v>1199</v>
      </c>
      <c r="E28" s="800" t="s">
        <v>853</v>
      </c>
      <c r="F28" s="874" t="s">
        <v>158</v>
      </c>
      <c r="H28" s="800" t="s">
        <v>1200</v>
      </c>
      <c r="I28" s="800" t="s">
        <v>1201</v>
      </c>
      <c r="J28" s="822" t="str">
        <f t="shared" si="4"/>
        <v>GoldArgor-Heraeus S.A.</v>
      </c>
      <c r="K28" s="822" t="str">
        <f t="shared" si="5"/>
        <v>GoldArgor-Heraeus S.A.</v>
      </c>
    </row>
    <row r="29">
      <c r="A29" s="800" t="s">
        <v>149</v>
      </c>
      <c r="B29" s="800" t="s">
        <v>688</v>
      </c>
      <c r="C29" s="800" t="s">
        <v>688</v>
      </c>
      <c r="D29" s="800" t="s">
        <v>1166</v>
      </c>
      <c r="E29" s="800" t="s">
        <v>687</v>
      </c>
      <c r="F29" s="874" t="s">
        <v>158</v>
      </c>
      <c r="H29" s="800" t="s">
        <v>1186</v>
      </c>
      <c r="I29" s="800" t="s">
        <v>1187</v>
      </c>
      <c r="J29" s="822" t="str">
        <f t="shared" si="4"/>
        <v>GoldAsahi Pretec Corp.</v>
      </c>
      <c r="K29" s="822" t="str">
        <f t="shared" si="5"/>
        <v>GoldAsahi Pretec Corp.</v>
      </c>
    </row>
    <row r="30">
      <c r="A30" s="800" t="s">
        <v>149</v>
      </c>
      <c r="B30" s="800" t="s">
        <v>499</v>
      </c>
      <c r="C30" s="800" t="s">
        <v>499</v>
      </c>
      <c r="D30" s="800" t="s">
        <v>1202</v>
      </c>
      <c r="E30" s="800" t="s">
        <v>498</v>
      </c>
      <c r="F30" s="874" t="s">
        <v>158</v>
      </c>
      <c r="H30" s="800" t="s">
        <v>1203</v>
      </c>
      <c r="I30" s="800" t="s">
        <v>1204</v>
      </c>
      <c r="J30" s="822" t="str">
        <f t="shared" si="4"/>
        <v>GoldAsahi Refining Canada Ltd.</v>
      </c>
      <c r="K30" s="822" t="str">
        <f t="shared" si="5"/>
        <v>GoldAsahi Refining Canada Ltd.</v>
      </c>
    </row>
    <row r="31">
      <c r="A31" s="800" t="s">
        <v>149</v>
      </c>
      <c r="B31" s="800" t="s">
        <v>911</v>
      </c>
      <c r="C31" s="800" t="s">
        <v>911</v>
      </c>
      <c r="D31" s="800" t="s">
        <v>1151</v>
      </c>
      <c r="E31" s="800" t="s">
        <v>910</v>
      </c>
      <c r="F31" s="874" t="s">
        <v>158</v>
      </c>
      <c r="H31" s="800" t="s">
        <v>1205</v>
      </c>
      <c r="I31" s="800" t="s">
        <v>1206</v>
      </c>
      <c r="J31" s="822" t="str">
        <f t="shared" si="4"/>
        <v>GoldAsahi Refining USA Inc.</v>
      </c>
      <c r="K31" s="822" t="str">
        <f t="shared" si="5"/>
        <v>GoldAsahi Refining USA Inc.</v>
      </c>
    </row>
    <row r="32">
      <c r="A32" s="800" t="s">
        <v>149</v>
      </c>
      <c r="B32" s="800" t="s">
        <v>712</v>
      </c>
      <c r="C32" s="800" t="s">
        <v>712</v>
      </c>
      <c r="D32" s="800" t="s">
        <v>1166</v>
      </c>
      <c r="E32" s="800" t="s">
        <v>711</v>
      </c>
      <c r="F32" s="874" t="s">
        <v>158</v>
      </c>
      <c r="H32" s="800" t="s">
        <v>1207</v>
      </c>
      <c r="I32" s="800" t="s">
        <v>1208</v>
      </c>
      <c r="J32" s="822" t="str">
        <f t="shared" si="4"/>
        <v>GoldAsaka Riken Co., Ltd.</v>
      </c>
      <c r="K32" s="822" t="str">
        <f t="shared" si="5"/>
        <v>GoldAsaka Riken Co., Ltd.</v>
      </c>
    </row>
    <row r="33">
      <c r="A33" s="800" t="s">
        <v>149</v>
      </c>
      <c r="B33" s="800" t="s">
        <v>1209</v>
      </c>
      <c r="C33" s="800" t="s">
        <v>875</v>
      </c>
      <c r="D33" s="800" t="s">
        <v>1210</v>
      </c>
      <c r="E33" s="800" t="s">
        <v>874</v>
      </c>
      <c r="F33" s="874" t="s">
        <v>158</v>
      </c>
      <c r="H33" s="800" t="s">
        <v>1211</v>
      </c>
      <c r="I33" s="800" t="s">
        <v>1212</v>
      </c>
      <c r="J33" s="822" t="str">
        <f t="shared" si="4"/>
        <v>GoldATAkulche</v>
      </c>
      <c r="K33" s="822" t="str">
        <f t="shared" si="5"/>
        <v>GoldATAkulche</v>
      </c>
    </row>
    <row r="34">
      <c r="A34" s="800" t="s">
        <v>149</v>
      </c>
      <c r="B34" s="800" t="s">
        <v>875</v>
      </c>
      <c r="C34" s="800" t="s">
        <v>875</v>
      </c>
      <c r="D34" s="800" t="s">
        <v>1210</v>
      </c>
      <c r="E34" s="800" t="s">
        <v>874</v>
      </c>
      <c r="F34" s="874" t="s">
        <v>158</v>
      </c>
      <c r="H34" s="800" t="s">
        <v>1211</v>
      </c>
      <c r="I34" s="800" t="s">
        <v>1212</v>
      </c>
      <c r="J34" s="822" t="str">
        <f t="shared" si="4"/>
        <v>GoldAtasay Kuyumculuk Sanayi Ve Ticaret A.S.</v>
      </c>
      <c r="K34" s="822" t="str">
        <f t="shared" si="5"/>
        <v>GoldAtasay Kuyumculuk Sanayi Ve Ticaret A.S.</v>
      </c>
    </row>
    <row r="35">
      <c r="A35" s="800" t="s">
        <v>149</v>
      </c>
      <c r="B35" s="800" t="s">
        <v>1062</v>
      </c>
      <c r="C35" s="800" t="s">
        <v>1062</v>
      </c>
      <c r="D35" s="800" t="s">
        <v>1213</v>
      </c>
      <c r="E35" s="800" t="s">
        <v>1061</v>
      </c>
      <c r="F35" s="874" t="s">
        <v>158</v>
      </c>
      <c r="H35" s="800" t="s">
        <v>1214</v>
      </c>
      <c r="I35" s="780" t="s">
        <v>1215</v>
      </c>
      <c r="J35" s="822" t="str">
        <f t="shared" si="4"/>
        <v>GoldAttero Recycling Pvt Ltd</v>
      </c>
      <c r="K35" s="822" t="str">
        <f t="shared" si="5"/>
        <v>GoldAttero Recycling Pvt Ltd</v>
      </c>
    </row>
    <row r="36">
      <c r="A36" s="800" t="s">
        <v>149</v>
      </c>
      <c r="B36" s="800" t="s">
        <v>818</v>
      </c>
      <c r="C36" s="800" t="s">
        <v>818</v>
      </c>
      <c r="D36" s="800" t="s">
        <v>1216</v>
      </c>
      <c r="E36" s="800" t="s">
        <v>817</v>
      </c>
      <c r="F36" s="874" t="s">
        <v>158</v>
      </c>
      <c r="H36" s="800" t="s">
        <v>1217</v>
      </c>
      <c r="I36" s="800" t="s">
        <v>1218</v>
      </c>
      <c r="J36" s="822" t="str">
        <f t="shared" si="4"/>
        <v>GoldAU Traders and Refiners</v>
      </c>
      <c r="K36" s="822" t="str">
        <f t="shared" si="5"/>
        <v>GoldAU Traders and Refiners</v>
      </c>
    </row>
    <row r="37">
      <c r="A37" s="800" t="s">
        <v>149</v>
      </c>
      <c r="B37" s="800" t="s">
        <v>1054</v>
      </c>
      <c r="C37" s="800" t="s">
        <v>1054</v>
      </c>
      <c r="D37" s="800" t="s">
        <v>1213</v>
      </c>
      <c r="E37" s="800" t="s">
        <v>1053</v>
      </c>
      <c r="F37" s="874" t="s">
        <v>158</v>
      </c>
      <c r="H37" s="800" t="s">
        <v>1219</v>
      </c>
      <c r="I37" s="800" t="s">
        <v>1220</v>
      </c>
      <c r="J37" s="822" t="str">
        <f t="shared" si="4"/>
        <v>GoldAugmont Enterprises Private Limited</v>
      </c>
      <c r="K37" s="822" t="str">
        <f t="shared" si="5"/>
        <v>GoldAugmont Enterprises Private Limited</v>
      </c>
    </row>
    <row r="38">
      <c r="A38" s="800" t="s">
        <v>149</v>
      </c>
      <c r="B38" s="800" t="s">
        <v>598</v>
      </c>
      <c r="C38" s="800" t="s">
        <v>598</v>
      </c>
      <c r="D38" s="800" t="s">
        <v>1159</v>
      </c>
      <c r="E38" s="800" t="s">
        <v>597</v>
      </c>
      <c r="F38" s="874" t="s">
        <v>158</v>
      </c>
      <c r="H38" s="800" t="s">
        <v>1221</v>
      </c>
      <c r="I38" s="800" t="s">
        <v>1221</v>
      </c>
      <c r="J38" s="822" t="str">
        <f t="shared" si="4"/>
        <v>GoldAurubis AG</v>
      </c>
      <c r="K38" s="822" t="str">
        <f t="shared" si="5"/>
        <v>GoldAurubis AG</v>
      </c>
    </row>
    <row r="39">
      <c r="A39" s="800" t="s">
        <v>149</v>
      </c>
      <c r="B39" s="800" t="s">
        <v>1222</v>
      </c>
      <c r="C39" s="800" t="s">
        <v>1057</v>
      </c>
      <c r="D39" s="800" t="s">
        <v>1213</v>
      </c>
      <c r="E39" s="800" t="s">
        <v>1056</v>
      </c>
      <c r="F39" s="874" t="s">
        <v>158</v>
      </c>
      <c r="H39" s="800" t="s">
        <v>1223</v>
      </c>
      <c r="I39" s="800" t="s">
        <v>1224</v>
      </c>
      <c r="J39" s="822" t="str">
        <f t="shared" si="4"/>
        <v>GoldBALORE REFINERSGA</v>
      </c>
      <c r="K39" s="822" t="str">
        <f t="shared" si="5"/>
        <v>GoldBALORE REFINERSGA</v>
      </c>
    </row>
    <row r="40">
      <c r="A40" s="800" t="s">
        <v>149</v>
      </c>
      <c r="B40" s="800" t="s">
        <v>1057</v>
      </c>
      <c r="C40" s="800" t="s">
        <v>1057</v>
      </c>
      <c r="D40" s="800" t="s">
        <v>1213</v>
      </c>
      <c r="E40" s="800" t="s">
        <v>1056</v>
      </c>
      <c r="F40" s="874" t="s">
        <v>158</v>
      </c>
      <c r="H40" s="800" t="s">
        <v>1223</v>
      </c>
      <c r="I40" s="800" t="s">
        <v>1224</v>
      </c>
      <c r="J40" s="822" t="str">
        <f t="shared" si="4"/>
        <v>GoldBangalore Refinery</v>
      </c>
      <c r="K40" s="822" t="str">
        <f t="shared" si="5"/>
        <v>GoldBangalore Refinery</v>
      </c>
    </row>
    <row r="41">
      <c r="A41" s="800" t="s">
        <v>149</v>
      </c>
      <c r="B41" s="800" t="s">
        <v>1225</v>
      </c>
      <c r="C41" s="800" t="s">
        <v>1057</v>
      </c>
      <c r="D41" s="800" t="s">
        <v>1213</v>
      </c>
      <c r="E41" s="800" t="s">
        <v>1056</v>
      </c>
      <c r="F41" s="874" t="s">
        <v>158</v>
      </c>
      <c r="H41" s="800" t="s">
        <v>1223</v>
      </c>
      <c r="I41" s="800" t="s">
        <v>1224</v>
      </c>
      <c r="J41" s="822" t="str">
        <f t="shared" si="4"/>
        <v>GoldBangalore Refinery Pvt Ltd</v>
      </c>
      <c r="K41" s="822" t="str">
        <f t="shared" si="5"/>
        <v>GoldBangalore Refinery Pvt Ltd</v>
      </c>
    </row>
    <row r="42">
      <c r="A42" s="800" t="s">
        <v>149</v>
      </c>
      <c r="B42" s="800" t="s">
        <v>787</v>
      </c>
      <c r="C42" s="800" t="s">
        <v>787</v>
      </c>
      <c r="D42" s="800" t="s">
        <v>1226</v>
      </c>
      <c r="E42" s="800" t="s">
        <v>786</v>
      </c>
      <c r="F42" s="874" t="s">
        <v>158</v>
      </c>
      <c r="H42" s="800" t="s">
        <v>1227</v>
      </c>
      <c r="I42" s="800" t="s">
        <v>1228</v>
      </c>
      <c r="J42" s="822" t="str">
        <f t="shared" si="4"/>
        <v>GoldBangko Sentral ng Pilipinas (Central Bank of the Philippines)</v>
      </c>
      <c r="K42" s="822" t="str">
        <f t="shared" si="5"/>
        <v>GoldBangko Sentral ng Pilipinas (Central Bank of the Philippines)</v>
      </c>
    </row>
    <row r="43">
      <c r="A43" s="800" t="s">
        <v>149</v>
      </c>
      <c r="B43" s="800" t="s">
        <v>840</v>
      </c>
      <c r="C43" s="800" t="s">
        <v>840</v>
      </c>
      <c r="D43" s="800" t="s">
        <v>1229</v>
      </c>
      <c r="E43" s="800" t="s">
        <v>839</v>
      </c>
      <c r="F43" s="874" t="s">
        <v>158</v>
      </c>
      <c r="H43" s="800" t="s">
        <v>1230</v>
      </c>
      <c r="I43" s="800" t="s">
        <v>1231</v>
      </c>
      <c r="J43" s="822" t="str">
        <f t="shared" si="4"/>
        <v>GoldBoliden Ronnskar</v>
      </c>
      <c r="K43" s="822" t="str">
        <f t="shared" si="5"/>
        <v>GoldBoliden Ronnskar</v>
      </c>
    </row>
    <row r="44">
      <c r="A44" s="800" t="s">
        <v>149</v>
      </c>
      <c r="B44" s="800" t="s">
        <v>604</v>
      </c>
      <c r="C44" s="800" t="s">
        <v>604</v>
      </c>
      <c r="D44" s="800" t="s">
        <v>1159</v>
      </c>
      <c r="E44" s="800" t="s">
        <v>603</v>
      </c>
      <c r="F44" s="874" t="s">
        <v>158</v>
      </c>
      <c r="H44" s="800" t="s">
        <v>1160</v>
      </c>
      <c r="I44" s="800" t="s">
        <v>1161</v>
      </c>
      <c r="J44" s="822" t="str">
        <f t="shared" si="4"/>
        <v>GoldC. Hafner GmbH + Co. KG</v>
      </c>
      <c r="K44" s="822" t="str">
        <f t="shared" si="5"/>
        <v>GoldC. Hafner GmbH + Co. KG</v>
      </c>
    </row>
    <row r="45">
      <c r="A45" s="800" t="s">
        <v>149</v>
      </c>
      <c r="B45" s="800" t="s">
        <v>770</v>
      </c>
      <c r="C45" s="800" t="s">
        <v>770</v>
      </c>
      <c r="D45" s="800" t="s">
        <v>1232</v>
      </c>
      <c r="E45" s="800" t="s">
        <v>769</v>
      </c>
      <c r="F45" s="874" t="s">
        <v>158</v>
      </c>
      <c r="H45" s="800" t="s">
        <v>1233</v>
      </c>
      <c r="I45" s="800" t="s">
        <v>1234</v>
      </c>
      <c r="J45" s="822" t="str">
        <f t="shared" si="4"/>
        <v>GoldCaridad</v>
      </c>
      <c r="K45" s="822" t="str">
        <f t="shared" si="5"/>
        <v>GoldCaridad</v>
      </c>
    </row>
    <row r="46">
      <c r="A46" s="800" t="s">
        <v>149</v>
      </c>
      <c r="B46" s="800" t="s">
        <v>1235</v>
      </c>
      <c r="C46" s="800" t="s">
        <v>492</v>
      </c>
      <c r="D46" s="800" t="s">
        <v>1202</v>
      </c>
      <c r="E46" s="800" t="s">
        <v>491</v>
      </c>
      <c r="F46" s="874" t="s">
        <v>158</v>
      </c>
      <c r="H46" s="800" t="s">
        <v>1236</v>
      </c>
      <c r="I46" s="800" t="s">
        <v>1237</v>
      </c>
      <c r="J46" s="822" t="str">
        <f t="shared" si="4"/>
        <v>GoldCCR</v>
      </c>
      <c r="K46" s="822" t="str">
        <f t="shared" si="5"/>
        <v>GoldCCR</v>
      </c>
    </row>
    <row r="47">
      <c r="A47" s="800" t="s">
        <v>149</v>
      </c>
      <c r="B47" s="800" t="s">
        <v>492</v>
      </c>
      <c r="C47" s="800" t="s">
        <v>492</v>
      </c>
      <c r="D47" s="800" t="s">
        <v>1202</v>
      </c>
      <c r="E47" s="800" t="s">
        <v>491</v>
      </c>
      <c r="F47" s="874" t="s">
        <v>158</v>
      </c>
      <c r="H47" s="800" t="s">
        <v>1236</v>
      </c>
      <c r="I47" s="800" t="s">
        <v>1237</v>
      </c>
      <c r="J47" s="822" t="str">
        <f t="shared" si="4"/>
        <v>GoldCCR Refinery - Glencore Canada Corporation</v>
      </c>
      <c r="K47" s="822" t="str">
        <f t="shared" si="5"/>
        <v>GoldCCR Refinery - Glencore Canada Corporation</v>
      </c>
    </row>
    <row r="48">
      <c r="A48" s="800" t="s">
        <v>149</v>
      </c>
      <c r="B48" s="800" t="s">
        <v>1238</v>
      </c>
      <c r="C48" s="800" t="s">
        <v>851</v>
      </c>
      <c r="D48" s="800" t="s">
        <v>1199</v>
      </c>
      <c r="E48" s="800" t="s">
        <v>850</v>
      </c>
      <c r="F48" s="874" t="s">
        <v>158</v>
      </c>
      <c r="H48" s="800" t="s">
        <v>1239</v>
      </c>
      <c r="I48" s="800" t="s">
        <v>1240</v>
      </c>
      <c r="J48" s="822" t="str">
        <f t="shared" si="4"/>
        <v>GoldCendres + M?taux SA</v>
      </c>
      <c r="K48" s="822" t="str">
        <f t="shared" si="5"/>
        <v>GoldCendres + M?taux SA</v>
      </c>
    </row>
    <row r="49">
      <c r="A49" s="800" t="s">
        <v>149</v>
      </c>
      <c r="B49" s="800" t="s">
        <v>851</v>
      </c>
      <c r="C49" s="800" t="s">
        <v>851</v>
      </c>
      <c r="D49" s="800" t="s">
        <v>1199</v>
      </c>
      <c r="E49" s="800" t="s">
        <v>850</v>
      </c>
      <c r="F49" s="874" t="s">
        <v>158</v>
      </c>
      <c r="H49" s="800" t="s">
        <v>1239</v>
      </c>
      <c r="I49" s="800" t="s">
        <v>1240</v>
      </c>
      <c r="J49" s="822" t="str">
        <f t="shared" si="4"/>
        <v>GoldCendres + Metaux S.A.</v>
      </c>
      <c r="K49" s="822" t="str">
        <f t="shared" si="5"/>
        <v>GoldCendres + Metaux S.A.</v>
      </c>
    </row>
    <row r="50">
      <c r="A50" s="800" t="s">
        <v>149</v>
      </c>
      <c r="B50" s="800" t="s">
        <v>1241</v>
      </c>
      <c r="C50" s="800" t="s">
        <v>851</v>
      </c>
      <c r="D50" s="800" t="s">
        <v>1199</v>
      </c>
      <c r="E50" s="800" t="s">
        <v>850</v>
      </c>
      <c r="F50" s="874" t="s">
        <v>158</v>
      </c>
      <c r="H50" s="800" t="s">
        <v>1239</v>
      </c>
      <c r="I50" s="800" t="s">
        <v>1240</v>
      </c>
      <c r="J50" s="822" t="str">
        <f t="shared" si="4"/>
        <v>GoldCendres + Métaux S.A.</v>
      </c>
      <c r="K50" s="822" t="str">
        <f t="shared" si="5"/>
        <v>GoldCendres + Métaux S.A.</v>
      </c>
    </row>
    <row r="51">
      <c r="A51" s="800" t="s">
        <v>149</v>
      </c>
      <c r="B51" s="800" t="s">
        <v>1242</v>
      </c>
      <c r="C51" s="800" t="s">
        <v>787</v>
      </c>
      <c r="D51" s="800" t="s">
        <v>1226</v>
      </c>
      <c r="E51" s="800" t="s">
        <v>786</v>
      </c>
      <c r="F51" s="874" t="s">
        <v>158</v>
      </c>
      <c r="H51" s="800" t="s">
        <v>1227</v>
      </c>
      <c r="I51" s="800" t="s">
        <v>1228</v>
      </c>
      <c r="J51" s="822" t="str">
        <f t="shared" si="4"/>
        <v>GoldCentral Bank of the Philippines Gold Refinery &amp; Mint</v>
      </c>
      <c r="K51" s="822" t="str">
        <f t="shared" si="5"/>
        <v>GoldCentral Bank of the Philippines Gold Refinery &amp; Mint</v>
      </c>
    </row>
    <row r="52">
      <c r="A52" s="800" t="s">
        <v>149</v>
      </c>
      <c r="B52" s="800" t="s">
        <v>632</v>
      </c>
      <c r="C52" s="800" t="s">
        <v>632</v>
      </c>
      <c r="D52" s="800" t="s">
        <v>1213</v>
      </c>
      <c r="E52" s="800" t="s">
        <v>631</v>
      </c>
      <c r="F52" s="874" t="s">
        <v>158</v>
      </c>
      <c r="H52" s="800" t="s">
        <v>1243</v>
      </c>
      <c r="I52" s="800" t="s">
        <v>1244</v>
      </c>
      <c r="J52" s="822" t="str">
        <f t="shared" si="4"/>
        <v>GoldCGR Metalloys Pvt Ltd.</v>
      </c>
      <c r="K52" s="822" t="str">
        <f t="shared" si="5"/>
        <v>GoldCGR Metalloys Pvt Ltd.</v>
      </c>
    </row>
    <row r="53">
      <c r="A53" s="800" t="s">
        <v>149</v>
      </c>
      <c r="B53" s="800" t="s">
        <v>1245</v>
      </c>
      <c r="C53" s="800" t="s">
        <v>1246</v>
      </c>
      <c r="D53" s="800" t="s">
        <v>1247</v>
      </c>
      <c r="E53" s="800" t="s">
        <v>1248</v>
      </c>
      <c r="F53" s="874" t="s">
        <v>158</v>
      </c>
      <c r="H53" s="800" t="s">
        <v>1249</v>
      </c>
      <c r="I53" s="780" t="s">
        <v>1250</v>
      </c>
      <c r="J53" s="822" t="str">
        <f t="shared" si="4"/>
        <v>GoldChala One Plant</v>
      </c>
      <c r="K53" s="822" t="str">
        <f t="shared" si="5"/>
        <v>GoldChala One Plant</v>
      </c>
    </row>
    <row r="54">
      <c r="A54" s="800" t="s">
        <v>149</v>
      </c>
      <c r="B54" s="800" t="s">
        <v>1251</v>
      </c>
      <c r="C54" s="800" t="s">
        <v>1246</v>
      </c>
      <c r="D54" s="800" t="s">
        <v>1247</v>
      </c>
      <c r="E54" s="800" t="s">
        <v>1248</v>
      </c>
      <c r="F54" s="874" t="s">
        <v>158</v>
      </c>
      <c r="H54" s="800" t="s">
        <v>1249</v>
      </c>
      <c r="I54" s="780" t="s">
        <v>1250</v>
      </c>
      <c r="J54" s="822" t="str">
        <f t="shared" si="4"/>
        <v>GoldChala One S.A.C.</v>
      </c>
      <c r="K54" s="822" t="str">
        <f t="shared" si="5"/>
        <v>GoldChala One S.A.C.</v>
      </c>
    </row>
    <row r="55">
      <c r="A55" s="800" t="s">
        <v>149</v>
      </c>
      <c r="B55" s="800" t="s">
        <v>1252</v>
      </c>
      <c r="C55" s="800" t="s">
        <v>550</v>
      </c>
      <c r="D55" s="800" t="s">
        <v>1194</v>
      </c>
      <c r="E55" s="800" t="s">
        <v>549</v>
      </c>
      <c r="F55" s="874" t="s">
        <v>158</v>
      </c>
      <c r="H55" s="800" t="s">
        <v>1253</v>
      </c>
      <c r="I55" s="800" t="s">
        <v>1254</v>
      </c>
      <c r="J55" s="822" t="str">
        <f t="shared" si="4"/>
        <v>GoldCHALCO Yunnan Copper Co. Ltd.</v>
      </c>
      <c r="K55" s="822" t="str">
        <f t="shared" si="5"/>
        <v>GoldCHALCO Yunnan Copper Co. Ltd.</v>
      </c>
    </row>
    <row r="56">
      <c r="A56" s="800" t="s">
        <v>149</v>
      </c>
      <c r="B56" s="800" t="s">
        <v>1255</v>
      </c>
      <c r="C56" s="800" t="s">
        <v>632</v>
      </c>
      <c r="D56" s="800" t="s">
        <v>1213</v>
      </c>
      <c r="E56" s="800" t="s">
        <v>631</v>
      </c>
      <c r="F56" s="874" t="s">
        <v>158</v>
      </c>
      <c r="H56" s="800" t="s">
        <v>1243</v>
      </c>
      <c r="I56" s="800" t="s">
        <v>1244</v>
      </c>
      <c r="J56" s="822" t="str">
        <f t="shared" si="4"/>
        <v>GoldChemmanur Gold Refinery</v>
      </c>
      <c r="K56" s="822" t="str">
        <f t="shared" si="5"/>
        <v>GoldChemmanur Gold Refinery</v>
      </c>
    </row>
    <row r="57">
      <c r="A57" s="800" t="s">
        <v>149</v>
      </c>
      <c r="B57" s="800" t="s">
        <v>653</v>
      </c>
      <c r="C57" s="800" t="s">
        <v>653</v>
      </c>
      <c r="D57" s="800" t="s">
        <v>1145</v>
      </c>
      <c r="E57" s="800" t="s">
        <v>652</v>
      </c>
      <c r="F57" s="874" t="s">
        <v>158</v>
      </c>
      <c r="H57" s="800" t="s">
        <v>1256</v>
      </c>
      <c r="I57" s="800" t="s">
        <v>1257</v>
      </c>
      <c r="J57" s="822" t="str">
        <f t="shared" si="4"/>
        <v>GoldChimet S.p.A.</v>
      </c>
      <c r="K57" s="822" t="str">
        <f t="shared" si="5"/>
        <v>GoldChimet S.p.A.</v>
      </c>
    </row>
    <row r="58">
      <c r="A58" s="800" t="s">
        <v>149</v>
      </c>
      <c r="B58" s="800" t="s">
        <v>1258</v>
      </c>
      <c r="C58" s="800" t="s">
        <v>555</v>
      </c>
      <c r="D58" s="800" t="s">
        <v>1194</v>
      </c>
      <c r="E58" s="800" t="s">
        <v>554</v>
      </c>
      <c r="F58" s="874" t="s">
        <v>158</v>
      </c>
      <c r="H58" s="800" t="s">
        <v>1259</v>
      </c>
      <c r="I58" s="800" t="s">
        <v>1260</v>
      </c>
      <c r="J58" s="822" t="str">
        <f t="shared" si="4"/>
        <v>GoldChina Henan Zhongyuan Gold Smelter</v>
      </c>
      <c r="K58" s="822" t="str">
        <f t="shared" si="5"/>
        <v>GoldChina Henan Zhongyuan Gold Smelter</v>
      </c>
    </row>
    <row r="59">
      <c r="A59" s="800" t="s">
        <v>149</v>
      </c>
      <c r="B59" s="800" t="s">
        <v>1261</v>
      </c>
      <c r="C59" s="800" t="s">
        <v>536</v>
      </c>
      <c r="D59" s="800" t="s">
        <v>1194</v>
      </c>
      <c r="E59" s="800" t="s">
        <v>535</v>
      </c>
      <c r="F59" s="874" t="s">
        <v>158</v>
      </c>
      <c r="H59" s="800" t="s">
        <v>1262</v>
      </c>
      <c r="I59" s="800" t="s">
        <v>1263</v>
      </c>
      <c r="J59" s="822" t="str">
        <f t="shared" si="4"/>
        <v>GoldChina's Shandong Gold Mining Co., Ltd</v>
      </c>
      <c r="K59" s="822" t="str">
        <f t="shared" si="5"/>
        <v>GoldChina's Shandong Gold Mining Co., Ltd</v>
      </c>
    </row>
    <row r="60">
      <c r="A60" s="800" t="s">
        <v>149</v>
      </c>
      <c r="B60" s="800" t="s">
        <v>673</v>
      </c>
      <c r="C60" s="800" t="s">
        <v>673</v>
      </c>
      <c r="D60" s="800" t="s">
        <v>1166</v>
      </c>
      <c r="E60" s="800" t="s">
        <v>672</v>
      </c>
      <c r="F60" s="874" t="s">
        <v>158</v>
      </c>
      <c r="H60" s="800" t="s">
        <v>1264</v>
      </c>
      <c r="I60" s="800" t="s">
        <v>1168</v>
      </c>
      <c r="J60" s="822" t="str">
        <f t="shared" si="4"/>
        <v>GoldChugai Mining</v>
      </c>
      <c r="K60" s="822" t="str">
        <f t="shared" si="5"/>
        <v>GoldChugai Mining</v>
      </c>
    </row>
    <row r="61">
      <c r="A61" s="800" t="s">
        <v>149</v>
      </c>
      <c r="B61" s="800" t="s">
        <v>835</v>
      </c>
      <c r="C61" s="800" t="s">
        <v>835</v>
      </c>
      <c r="D61" s="800" t="s">
        <v>1189</v>
      </c>
      <c r="E61" s="800" t="s">
        <v>834</v>
      </c>
      <c r="F61" s="874" t="s">
        <v>158</v>
      </c>
      <c r="H61" s="800" t="s">
        <v>1265</v>
      </c>
      <c r="I61" s="800" t="s">
        <v>1266</v>
      </c>
      <c r="J61" s="822" t="str">
        <f t="shared" si="4"/>
        <v>GoldCoimpa Industrial LTDA</v>
      </c>
      <c r="K61" s="822" t="str">
        <f t="shared" si="5"/>
        <v>GoldCoimpa Industrial LTDA</v>
      </c>
    </row>
    <row r="62">
      <c r="A62" s="800" t="s">
        <v>149</v>
      </c>
      <c r="B62" s="800" t="s">
        <v>524</v>
      </c>
      <c r="C62" s="800" t="s">
        <v>524</v>
      </c>
      <c r="D62" s="800" t="s">
        <v>1194</v>
      </c>
      <c r="E62" s="800" t="s">
        <v>523</v>
      </c>
      <c r="F62" s="874" t="s">
        <v>158</v>
      </c>
      <c r="H62" s="800" t="s">
        <v>1267</v>
      </c>
      <c r="I62" s="800" t="s">
        <v>1268</v>
      </c>
      <c r="J62" s="822" t="str">
        <f t="shared" si="4"/>
        <v>GoldDaye Non-Ferrous Metals Mining Ltd.</v>
      </c>
      <c r="K62" s="822" t="str">
        <f t="shared" si="5"/>
        <v>GoldDaye Non-Ferrous Metals Mining Ltd.</v>
      </c>
    </row>
    <row r="63">
      <c r="A63" s="800" t="s">
        <v>149</v>
      </c>
      <c r="B63" s="800" t="s">
        <v>1269</v>
      </c>
      <c r="C63" s="800" t="s">
        <v>613</v>
      </c>
      <c r="D63" s="800" t="s">
        <v>1159</v>
      </c>
      <c r="E63" s="800" t="s">
        <v>612</v>
      </c>
      <c r="F63" s="874" t="s">
        <v>158</v>
      </c>
      <c r="H63" s="800" t="s">
        <v>1160</v>
      </c>
      <c r="I63" s="800" t="s">
        <v>1161</v>
      </c>
      <c r="J63" s="822" t="str">
        <f t="shared" si="4"/>
        <v>GoldDEGUSSA</v>
      </c>
      <c r="K63" s="822" t="str">
        <f t="shared" si="5"/>
        <v>GoldDEGUSSA</v>
      </c>
    </row>
    <row r="64">
      <c r="A64" s="800" t="s">
        <v>149</v>
      </c>
      <c r="B64" s="800" t="s">
        <v>613</v>
      </c>
      <c r="C64" s="800" t="s">
        <v>613</v>
      </c>
      <c r="D64" s="800" t="s">
        <v>1159</v>
      </c>
      <c r="E64" s="800" t="s">
        <v>612</v>
      </c>
      <c r="F64" s="874" t="s">
        <v>158</v>
      </c>
      <c r="H64" s="800" t="s">
        <v>1160</v>
      </c>
      <c r="I64" s="800" t="s">
        <v>1161</v>
      </c>
      <c r="J64" s="822" t="str">
        <f t="shared" si="4"/>
        <v>GoldDegussa Sonne / Mond Goldhandel GmbH</v>
      </c>
      <c r="K64" s="822" t="str">
        <f t="shared" si="5"/>
        <v>GoldDegussa Sonne / Mond Goldhandel GmbH</v>
      </c>
    </row>
    <row r="65">
      <c r="A65" s="800" t="s">
        <v>149</v>
      </c>
      <c r="B65" s="800" t="s">
        <v>896</v>
      </c>
      <c r="C65" s="800" t="s">
        <v>896</v>
      </c>
      <c r="D65" s="800" t="s">
        <v>1173</v>
      </c>
      <c r="E65" s="800" t="s">
        <v>895</v>
      </c>
      <c r="F65" s="874" t="s">
        <v>158</v>
      </c>
      <c r="H65" s="800" t="s">
        <v>1270</v>
      </c>
      <c r="I65" s="800" t="s">
        <v>1271</v>
      </c>
      <c r="J65" s="822" t="str">
        <f t="shared" si="4"/>
        <v>GoldDijllah Gold Refinery FZC</v>
      </c>
      <c r="K65" s="822" t="str">
        <f t="shared" si="5"/>
        <v>GoldDijllah Gold Refinery FZC</v>
      </c>
    </row>
    <row r="66">
      <c r="A66" s="800" t="s">
        <v>149</v>
      </c>
      <c r="B66" s="800" t="s">
        <v>1272</v>
      </c>
      <c r="C66" s="800" t="s">
        <v>730</v>
      </c>
      <c r="D66" s="800" t="s">
        <v>1273</v>
      </c>
      <c r="E66" s="800" t="s">
        <v>729</v>
      </c>
      <c r="F66" s="874" t="s">
        <v>158</v>
      </c>
      <c r="H66" s="800" t="s">
        <v>1274</v>
      </c>
      <c r="I66" s="800" t="s">
        <v>1275</v>
      </c>
      <c r="J66" s="822" t="str">
        <f t="shared" si="4"/>
        <v>GoldDo Sung Corporation</v>
      </c>
      <c r="K66" s="822" t="str">
        <f t="shared" si="5"/>
        <v>GoldDo Sung Corporation</v>
      </c>
    </row>
    <row r="67">
      <c r="A67" s="800" t="s">
        <v>149</v>
      </c>
      <c r="B67" s="800" t="s">
        <v>1052</v>
      </c>
      <c r="C67" s="800" t="s">
        <v>1052</v>
      </c>
      <c r="D67" s="800" t="s">
        <v>1194</v>
      </c>
      <c r="E67" s="800" t="s">
        <v>1051</v>
      </c>
      <c r="F67" s="874" t="s">
        <v>158</v>
      </c>
      <c r="H67" s="800" t="s">
        <v>1276</v>
      </c>
      <c r="I67" s="800" t="s">
        <v>1277</v>
      </c>
      <c r="J67" s="822" t="str">
        <f t="shared" si="4"/>
        <v>GoldDongwu Gold Group</v>
      </c>
      <c r="K67" s="822" t="str">
        <f t="shared" si="5"/>
        <v>GoldDongwu Gold Group</v>
      </c>
    </row>
    <row r="68">
      <c r="A68" s="800" t="s">
        <v>149</v>
      </c>
      <c r="B68" s="800" t="s">
        <v>1278</v>
      </c>
      <c r="C68" s="800" t="s">
        <v>730</v>
      </c>
      <c r="D68" s="800" t="s">
        <v>1273</v>
      </c>
      <c r="E68" s="800" t="s">
        <v>729</v>
      </c>
      <c r="F68" s="874" t="s">
        <v>158</v>
      </c>
      <c r="H68" s="800" t="s">
        <v>1274</v>
      </c>
      <c r="I68" s="800" t="s">
        <v>1275</v>
      </c>
      <c r="J68" s="822" t="str">
        <f t="shared" si="4"/>
        <v>GoldDosung metal</v>
      </c>
      <c r="K68" s="822" t="str">
        <f t="shared" si="5"/>
        <v>GoldDosung metal</v>
      </c>
    </row>
    <row r="69">
      <c r="A69" s="800" t="s">
        <v>149</v>
      </c>
      <c r="B69" s="800" t="s">
        <v>346</v>
      </c>
      <c r="C69" s="800" t="s">
        <v>346</v>
      </c>
      <c r="D69" s="800" t="s">
        <v>1166</v>
      </c>
      <c r="E69" s="800" t="s">
        <v>667</v>
      </c>
      <c r="F69" s="874" t="s">
        <v>158</v>
      </c>
      <c r="H69" s="800" t="s">
        <v>1170</v>
      </c>
      <c r="I69" s="800" t="s">
        <v>1171</v>
      </c>
      <c r="J69" s="822" t="str">
        <f t="shared" si="4"/>
        <v>GoldDowa</v>
      </c>
      <c r="K69" s="822" t="str">
        <f t="shared" si="5"/>
        <v>GoldDowa</v>
      </c>
    </row>
    <row r="70">
      <c r="A70" s="800" t="s">
        <v>149</v>
      </c>
      <c r="B70" s="800" t="s">
        <v>1279</v>
      </c>
      <c r="C70" s="800" t="s">
        <v>346</v>
      </c>
      <c r="D70" s="800" t="s">
        <v>1166</v>
      </c>
      <c r="E70" s="800" t="s">
        <v>667</v>
      </c>
      <c r="F70" s="874" t="s">
        <v>158</v>
      </c>
      <c r="H70" s="800" t="s">
        <v>1170</v>
      </c>
      <c r="I70" s="800" t="s">
        <v>1171</v>
      </c>
      <c r="J70" s="822" t="str">
        <f t="shared" si="4"/>
        <v>GoldDowa Kogyo k.k.</v>
      </c>
      <c r="K70" s="822" t="str">
        <f t="shared" si="5"/>
        <v>GoldDowa Kogyo k.k.</v>
      </c>
    </row>
    <row r="71">
      <c r="A71" s="800" t="s">
        <v>149</v>
      </c>
      <c r="B71" s="800" t="s">
        <v>1280</v>
      </c>
      <c r="C71" s="800" t="s">
        <v>346</v>
      </c>
      <c r="D71" s="800" t="s">
        <v>1166</v>
      </c>
      <c r="E71" s="800" t="s">
        <v>667</v>
      </c>
      <c r="F71" s="874" t="s">
        <v>158</v>
      </c>
      <c r="H71" s="800" t="s">
        <v>1170</v>
      </c>
      <c r="I71" s="800" t="s">
        <v>1171</v>
      </c>
      <c r="J71" s="822" t="str">
        <f ref="J71:J134" t="shared" si="6">A71&amp;B71</f>
        <v>GoldDowa Metalmine Co. Ltd</v>
      </c>
      <c r="K71" s="822" t="str">
        <f ref="K71:K134" t="shared" si="7">A71&amp;B71</f>
        <v>GoldDowa Metalmine Co. Ltd</v>
      </c>
    </row>
    <row r="72">
      <c r="A72" s="800" t="s">
        <v>149</v>
      </c>
      <c r="B72" s="800" t="s">
        <v>1281</v>
      </c>
      <c r="C72" s="800" t="s">
        <v>346</v>
      </c>
      <c r="D72" s="800" t="s">
        <v>1166</v>
      </c>
      <c r="E72" s="800" t="s">
        <v>667</v>
      </c>
      <c r="F72" s="874" t="s">
        <v>158</v>
      </c>
      <c r="H72" s="800" t="s">
        <v>1170</v>
      </c>
      <c r="I72" s="800" t="s">
        <v>1171</v>
      </c>
      <c r="J72" s="822" t="str">
        <f t="shared" si="6"/>
        <v>GoldDowa Metals &amp; Mining Co. Ltd</v>
      </c>
      <c r="K72" s="822" t="str">
        <f t="shared" si="7"/>
        <v>GoldDowa Metals &amp; Mining Co. Ltd</v>
      </c>
    </row>
    <row r="73">
      <c r="A73" s="800" t="s">
        <v>149</v>
      </c>
      <c r="B73" s="800" t="s">
        <v>730</v>
      </c>
      <c r="C73" s="800" t="s">
        <v>730</v>
      </c>
      <c r="D73" s="800" t="s">
        <v>1273</v>
      </c>
      <c r="E73" s="800" t="s">
        <v>729</v>
      </c>
      <c r="F73" s="874" t="s">
        <v>158</v>
      </c>
      <c r="H73" s="800" t="s">
        <v>1274</v>
      </c>
      <c r="I73" s="800" t="s">
        <v>1275</v>
      </c>
      <c r="J73" s="822" t="str">
        <f t="shared" si="6"/>
        <v>GoldDSC (Do Sung Corporation)</v>
      </c>
      <c r="K73" s="822" t="str">
        <f t="shared" si="7"/>
        <v>GoldDSC (Do Sung Corporation)</v>
      </c>
    </row>
    <row r="74">
      <c r="A74" s="800" t="s">
        <v>149</v>
      </c>
      <c r="B74" s="800" t="s">
        <v>658</v>
      </c>
      <c r="C74" s="800" t="s">
        <v>658</v>
      </c>
      <c r="D74" s="800" t="s">
        <v>1166</v>
      </c>
      <c r="E74" s="800" t="s">
        <v>657</v>
      </c>
      <c r="F74" s="874" t="s">
        <v>158</v>
      </c>
      <c r="H74" s="800" t="s">
        <v>1282</v>
      </c>
      <c r="I74" s="800" t="s">
        <v>1283</v>
      </c>
      <c r="J74" s="822" t="str">
        <f t="shared" si="6"/>
        <v>GoldEco-System Recycling Co., Ltd. East Plant</v>
      </c>
      <c r="K74" s="822" t="str">
        <f t="shared" si="7"/>
        <v>GoldEco-System Recycling Co., Ltd. East Plant</v>
      </c>
    </row>
    <row r="75">
      <c r="A75" s="800" t="s">
        <v>149</v>
      </c>
      <c r="B75" s="800" t="s">
        <v>661</v>
      </c>
      <c r="C75" s="800" t="s">
        <v>661</v>
      </c>
      <c r="D75" s="800" t="s">
        <v>1166</v>
      </c>
      <c r="E75" s="800" t="s">
        <v>660</v>
      </c>
      <c r="F75" s="874" t="s">
        <v>158</v>
      </c>
      <c r="H75" s="800" t="s">
        <v>1284</v>
      </c>
      <c r="I75" s="800" t="s">
        <v>1171</v>
      </c>
      <c r="J75" s="822" t="str">
        <f t="shared" si="6"/>
        <v>GoldEco-System Recycling Co., Ltd. North Plant</v>
      </c>
      <c r="K75" s="822" t="str">
        <f t="shared" si="7"/>
        <v>GoldEco-System Recycling Co., Ltd. North Plant</v>
      </c>
    </row>
    <row r="76">
      <c r="A76" s="800" t="s">
        <v>149</v>
      </c>
      <c r="B76" s="800" t="s">
        <v>664</v>
      </c>
      <c r="C76" s="800" t="s">
        <v>664</v>
      </c>
      <c r="D76" s="800" t="s">
        <v>1166</v>
      </c>
      <c r="E76" s="800" t="s">
        <v>663</v>
      </c>
      <c r="F76" s="874" t="s">
        <v>158</v>
      </c>
      <c r="H76" s="800" t="s">
        <v>1285</v>
      </c>
      <c r="I76" s="800" t="s">
        <v>1285</v>
      </c>
      <c r="J76" s="822" t="str">
        <f t="shared" si="6"/>
        <v>GoldEco-System Recycling Co., Ltd. West Plant</v>
      </c>
      <c r="K76" s="822" t="str">
        <f t="shared" si="7"/>
        <v>GoldEco-System Recycling Co., Ltd. West Plant</v>
      </c>
    </row>
    <row r="77">
      <c r="A77" s="800" t="s">
        <v>149</v>
      </c>
      <c r="B77" s="800" t="s">
        <v>1286</v>
      </c>
      <c r="C77" s="800" t="s">
        <v>796</v>
      </c>
      <c r="D77" s="800" t="s">
        <v>1287</v>
      </c>
      <c r="E77" s="800" t="s">
        <v>795</v>
      </c>
      <c r="F77" s="874" t="s">
        <v>158</v>
      </c>
      <c r="H77" s="800" t="s">
        <v>1288</v>
      </c>
      <c r="I77" s="800" t="s">
        <v>1289</v>
      </c>
      <c r="J77" s="822" t="str">
        <f t="shared" si="6"/>
        <v>GoldEkaterinburg</v>
      </c>
      <c r="K77" s="822" t="str">
        <f t="shared" si="7"/>
        <v>GoldEkaterinburg</v>
      </c>
    </row>
    <row r="78">
      <c r="A78" s="800" t="s">
        <v>149</v>
      </c>
      <c r="B78" s="800" t="s">
        <v>1116</v>
      </c>
      <c r="C78" s="800" t="s">
        <v>1116</v>
      </c>
      <c r="D78" s="800" t="s">
        <v>1290</v>
      </c>
      <c r="E78" s="800" t="s">
        <v>1115</v>
      </c>
      <c r="F78" s="874" t="s">
        <v>158</v>
      </c>
      <c r="H78" s="800" t="s">
        <v>1291</v>
      </c>
      <c r="I78" s="800" t="s">
        <v>1292</v>
      </c>
      <c r="J78" s="822" t="str">
        <f t="shared" si="6"/>
        <v>GoldElite Industech Co., Ltd.</v>
      </c>
      <c r="K78" s="822" t="str">
        <f t="shared" si="7"/>
        <v>GoldElite Industech Co., Ltd.</v>
      </c>
    </row>
    <row r="79">
      <c r="A79" s="800" t="s">
        <v>149</v>
      </c>
      <c r="B79" s="800" t="s">
        <v>1293</v>
      </c>
      <c r="C79" s="800" t="s">
        <v>1294</v>
      </c>
      <c r="D79" s="800" t="s">
        <v>1247</v>
      </c>
      <c r="E79" s="800" t="s">
        <v>1295</v>
      </c>
      <c r="F79" s="874" t="s">
        <v>158</v>
      </c>
      <c r="H79" s="800" t="s">
        <v>1249</v>
      </c>
      <c r="I79" s="780" t="s">
        <v>1250</v>
      </c>
      <c r="J79" s="822" t="str">
        <f t="shared" si="6"/>
        <v>GoldEMC Green Group S.A.</v>
      </c>
      <c r="K79" s="822" t="str">
        <f t="shared" si="7"/>
        <v>GoldEMC Green Group S.A.</v>
      </c>
    </row>
    <row r="80">
      <c r="A80" s="800" t="s">
        <v>149</v>
      </c>
      <c r="B80" s="800" t="s">
        <v>1082</v>
      </c>
      <c r="C80" s="800" t="s">
        <v>1082</v>
      </c>
      <c r="D80" s="800" t="s">
        <v>1213</v>
      </c>
      <c r="E80" s="800" t="s">
        <v>1081</v>
      </c>
      <c r="F80" s="874" t="s">
        <v>158</v>
      </c>
      <c r="H80" s="800" t="s">
        <v>1296</v>
      </c>
      <c r="I80" s="800" t="s">
        <v>1297</v>
      </c>
      <c r="J80" s="822" t="str">
        <f t="shared" si="6"/>
        <v>GoldEmerald Jewel Industry India Limited (Unit 1)</v>
      </c>
      <c r="K80" s="822" t="str">
        <f t="shared" si="7"/>
        <v>GoldEmerald Jewel Industry India Limited (Unit 1)</v>
      </c>
    </row>
    <row r="81">
      <c r="A81" s="800" t="s">
        <v>149</v>
      </c>
      <c r="B81" s="800" t="s">
        <v>1104</v>
      </c>
      <c r="C81" s="800" t="s">
        <v>1104</v>
      </c>
      <c r="D81" s="800" t="s">
        <v>1213</v>
      </c>
      <c r="E81" s="800" t="s">
        <v>1103</v>
      </c>
      <c r="F81" s="874" t="s">
        <v>158</v>
      </c>
      <c r="H81" s="800" t="s">
        <v>1296</v>
      </c>
      <c r="I81" s="800" t="s">
        <v>1297</v>
      </c>
      <c r="J81" s="822" t="str">
        <f t="shared" si="6"/>
        <v>GoldEmerald Jewel Industry India Limited (Unit 2)</v>
      </c>
      <c r="K81" s="822" t="str">
        <f t="shared" si="7"/>
        <v>GoldEmerald Jewel Industry India Limited (Unit 2)</v>
      </c>
    </row>
    <row r="82">
      <c r="A82" s="800" t="s">
        <v>149</v>
      </c>
      <c r="B82" s="800" t="s">
        <v>1084</v>
      </c>
      <c r="C82" s="800" t="s">
        <v>1084</v>
      </c>
      <c r="D82" s="800" t="s">
        <v>1213</v>
      </c>
      <c r="E82" s="800" t="s">
        <v>1083</v>
      </c>
      <c r="F82" s="874" t="s">
        <v>158</v>
      </c>
      <c r="H82" s="800" t="s">
        <v>1296</v>
      </c>
      <c r="I82" s="800" t="s">
        <v>1297</v>
      </c>
      <c r="J82" s="822" t="str">
        <f t="shared" si="6"/>
        <v>GoldEmerald Jewel Industry India Limited (Unit 3)</v>
      </c>
      <c r="K82" s="822" t="str">
        <f t="shared" si="7"/>
        <v>GoldEmerald Jewel Industry India Limited (Unit 3)</v>
      </c>
    </row>
    <row r="83">
      <c r="A83" s="800" t="s">
        <v>149</v>
      </c>
      <c r="B83" s="800" t="s">
        <v>1086</v>
      </c>
      <c r="C83" s="800" t="s">
        <v>1086</v>
      </c>
      <c r="D83" s="800" t="s">
        <v>1213</v>
      </c>
      <c r="E83" s="800" t="s">
        <v>1085</v>
      </c>
      <c r="F83" s="874" t="s">
        <v>158</v>
      </c>
      <c r="H83" s="800" t="s">
        <v>1296</v>
      </c>
      <c r="I83" s="800" t="s">
        <v>1297</v>
      </c>
      <c r="J83" s="822" t="str">
        <f t="shared" si="6"/>
        <v>GoldEmerald Jewel Industry India Limited (Unit 4)</v>
      </c>
      <c r="K83" s="822" t="str">
        <f t="shared" si="7"/>
        <v>GoldEmerald Jewel Industry India Limited (Unit 4)</v>
      </c>
    </row>
    <row r="84">
      <c r="A84" s="800" t="s">
        <v>149</v>
      </c>
      <c r="B84" s="800" t="s">
        <v>890</v>
      </c>
      <c r="C84" s="800" t="s">
        <v>890</v>
      </c>
      <c r="D84" s="800" t="s">
        <v>1173</v>
      </c>
      <c r="E84" s="800" t="s">
        <v>889</v>
      </c>
      <c r="F84" s="874" t="s">
        <v>158</v>
      </c>
      <c r="H84" s="800" t="s">
        <v>1174</v>
      </c>
      <c r="I84" s="800" t="s">
        <v>1175</v>
      </c>
      <c r="J84" s="822" t="str">
        <f t="shared" si="6"/>
        <v>GoldEmirates Gold DMCC</v>
      </c>
      <c r="K84" s="822" t="str">
        <f t="shared" si="7"/>
        <v>GoldEmirates Gold DMCC</v>
      </c>
    </row>
    <row r="85">
      <c r="A85" s="800" t="s">
        <v>149</v>
      </c>
      <c r="B85" s="800" t="s">
        <v>1298</v>
      </c>
      <c r="C85" s="800" t="s">
        <v>805</v>
      </c>
      <c r="D85" s="800" t="s">
        <v>1287</v>
      </c>
      <c r="E85" s="800" t="s">
        <v>804</v>
      </c>
      <c r="F85" s="874" t="s">
        <v>158</v>
      </c>
      <c r="H85" s="800" t="s">
        <v>1299</v>
      </c>
      <c r="I85" s="800" t="s">
        <v>1300</v>
      </c>
      <c r="J85" s="822" t="str">
        <f t="shared" si="6"/>
        <v>GoldFederal State Unitary Enterprise Moscow Special Processing Plant (FSUE MZSS)</v>
      </c>
      <c r="K85" s="822" t="str">
        <f t="shared" si="7"/>
        <v>GoldFederal State Unitary Enterprise Moscow Special Processing Plant (FSUE MZSS)</v>
      </c>
    </row>
    <row r="86">
      <c r="A86" s="800" t="s">
        <v>149</v>
      </c>
      <c r="B86" s="800" t="s">
        <v>934</v>
      </c>
      <c r="C86" s="800" t="s">
        <v>934</v>
      </c>
      <c r="D86" s="800" t="s">
        <v>1301</v>
      </c>
      <c r="E86" s="800" t="s">
        <v>933</v>
      </c>
      <c r="F86" s="874" t="s">
        <v>158</v>
      </c>
      <c r="H86" s="800" t="s">
        <v>1302</v>
      </c>
      <c r="I86" s="800" t="s">
        <v>1303</v>
      </c>
      <c r="J86" s="822" t="str">
        <f t="shared" si="6"/>
        <v>GoldFidelity Printers and Refiners Ltd.</v>
      </c>
      <c r="K86" s="822" t="str">
        <f t="shared" si="7"/>
        <v>GoldFidelity Printers and Refiners Ltd.</v>
      </c>
    </row>
    <row r="87">
      <c r="A87" s="800" t="s">
        <v>149</v>
      </c>
      <c r="B87" s="800" t="s">
        <v>1304</v>
      </c>
      <c r="C87" s="800" t="s">
        <v>802</v>
      </c>
      <c r="D87" s="800" t="s">
        <v>1287</v>
      </c>
      <c r="E87" s="800" t="s">
        <v>801</v>
      </c>
      <c r="F87" s="874" t="s">
        <v>158</v>
      </c>
      <c r="H87" s="800" t="s">
        <v>1305</v>
      </c>
      <c r="I87" s="800" t="s">
        <v>1306</v>
      </c>
      <c r="J87" s="822" t="str">
        <f t="shared" si="6"/>
        <v>GoldFSE Novosibirsk Refinery</v>
      </c>
      <c r="K87" s="822" t="str">
        <f t="shared" si="7"/>
        <v>GoldFSE Novosibirsk Refinery</v>
      </c>
    </row>
    <row r="88">
      <c r="A88" s="800" t="s">
        <v>149</v>
      </c>
      <c r="B88" s="800" t="s">
        <v>898</v>
      </c>
      <c r="C88" s="800" t="s">
        <v>898</v>
      </c>
      <c r="D88" s="800" t="s">
        <v>1173</v>
      </c>
      <c r="E88" s="800" t="s">
        <v>897</v>
      </c>
      <c r="F88" s="874" t="s">
        <v>158</v>
      </c>
      <c r="H88" s="800" t="s">
        <v>1307</v>
      </c>
      <c r="I88" s="800" t="s">
        <v>1308</v>
      </c>
      <c r="J88" s="822" t="str">
        <f t="shared" si="6"/>
        <v>GoldFujairah Gold FZC</v>
      </c>
      <c r="K88" s="822" t="str">
        <f t="shared" si="7"/>
        <v>GoldFujairah Gold FZC</v>
      </c>
    </row>
    <row r="89">
      <c r="A89" s="800" t="s">
        <v>149</v>
      </c>
      <c r="B89" s="800" t="s">
        <v>1309</v>
      </c>
      <c r="C89" s="800" t="s">
        <v>898</v>
      </c>
      <c r="D89" s="800" t="s">
        <v>1173</v>
      </c>
      <c r="E89" s="800" t="s">
        <v>897</v>
      </c>
      <c r="F89" s="874" t="s">
        <v>158</v>
      </c>
      <c r="H89" s="800" t="s">
        <v>1307</v>
      </c>
      <c r="I89" s="800" t="s">
        <v>1308</v>
      </c>
      <c r="J89" s="822" t="str">
        <f t="shared" si="6"/>
        <v>GoldFujhara Refinery</v>
      </c>
      <c r="K89" s="822" t="str">
        <f t="shared" si="7"/>
        <v>GoldFujhara Refinery</v>
      </c>
    </row>
    <row r="90">
      <c r="A90" s="800" t="s">
        <v>149</v>
      </c>
      <c r="B90" s="800" t="s">
        <v>1310</v>
      </c>
      <c r="C90" s="800" t="s">
        <v>561</v>
      </c>
      <c r="D90" s="800" t="s">
        <v>1194</v>
      </c>
      <c r="E90" s="800" t="s">
        <v>560</v>
      </c>
      <c r="F90" s="874" t="s">
        <v>158</v>
      </c>
      <c r="H90" s="800" t="s">
        <v>1311</v>
      </c>
      <c r="I90" s="800" t="s">
        <v>1312</v>
      </c>
      <c r="J90" s="822" t="str">
        <f t="shared" si="6"/>
        <v>GoldFujian Zijin mining stock company gold smelter</v>
      </c>
      <c r="K90" s="822" t="str">
        <f t="shared" si="7"/>
        <v>GoldFujian Zijin mining stock company gold smelter</v>
      </c>
    </row>
    <row r="91">
      <c r="A91" s="800" t="s">
        <v>149</v>
      </c>
      <c r="B91" s="800" t="s">
        <v>1108</v>
      </c>
      <c r="C91" s="800" t="s">
        <v>1108</v>
      </c>
      <c r="D91" s="800" t="s">
        <v>1313</v>
      </c>
      <c r="E91" s="800" t="s">
        <v>1107</v>
      </c>
      <c r="F91" s="874" t="s">
        <v>158</v>
      </c>
      <c r="H91" s="800" t="s">
        <v>1314</v>
      </c>
      <c r="I91" s="800" t="s">
        <v>1315</v>
      </c>
      <c r="J91" s="822" t="str">
        <f t="shared" si="6"/>
        <v>GoldGG Refinery Ltd.</v>
      </c>
      <c r="K91" s="822" t="str">
        <f t="shared" si="7"/>
        <v>GoldGG Refinery Ltd.</v>
      </c>
    </row>
    <row r="92">
      <c r="A92" s="800" t="s">
        <v>149</v>
      </c>
      <c r="B92" s="800" t="s">
        <v>624</v>
      </c>
      <c r="C92" s="800" t="s">
        <v>624</v>
      </c>
      <c r="D92" s="800" t="s">
        <v>1213</v>
      </c>
      <c r="E92" s="800" t="s">
        <v>623</v>
      </c>
      <c r="F92" s="874" t="s">
        <v>158</v>
      </c>
      <c r="H92" s="800" t="s">
        <v>1316</v>
      </c>
      <c r="I92" s="800" t="s">
        <v>1317</v>
      </c>
      <c r="J92" s="822" t="str">
        <f t="shared" si="6"/>
        <v>GoldGGC Gujrat Gold Centre Pvt. Ltd.</v>
      </c>
      <c r="K92" s="822" t="str">
        <f t="shared" si="7"/>
        <v>GoldGGC Gujrat Gold Centre Pvt. Ltd.</v>
      </c>
    </row>
    <row r="93">
      <c r="A93" s="800" t="s">
        <v>149</v>
      </c>
      <c r="B93" s="800" t="s">
        <v>256</v>
      </c>
      <c r="C93" s="800" t="s">
        <v>256</v>
      </c>
      <c r="D93" s="800" t="s">
        <v>1318</v>
      </c>
      <c r="E93" s="800" t="s">
        <v>255</v>
      </c>
      <c r="F93" s="874" t="s">
        <v>158</v>
      </c>
      <c r="H93" s="800" t="s">
        <v>1319</v>
      </c>
      <c r="I93" s="800" t="s">
        <v>1320</v>
      </c>
      <c r="J93" s="822" t="str">
        <f t="shared" si="6"/>
        <v>GoldGold by Gold Colombia</v>
      </c>
      <c r="K93" s="822" t="str">
        <f t="shared" si="7"/>
        <v>GoldGold by Gold Colombia</v>
      </c>
    </row>
    <row r="94">
      <c r="A94" s="800" t="s">
        <v>149</v>
      </c>
      <c r="B94" s="800" t="s">
        <v>618</v>
      </c>
      <c r="C94" s="800" t="s">
        <v>618</v>
      </c>
      <c r="D94" s="800" t="s">
        <v>1321</v>
      </c>
      <c r="E94" s="800" t="s">
        <v>617</v>
      </c>
      <c r="F94" s="874" t="s">
        <v>158</v>
      </c>
      <c r="H94" s="800" t="s">
        <v>1322</v>
      </c>
      <c r="I94" s="800" t="s">
        <v>1323</v>
      </c>
      <c r="J94" s="822" t="str">
        <f t="shared" si="6"/>
        <v>GoldGold Coast Refinery</v>
      </c>
      <c r="K94" s="822" t="str">
        <f t="shared" si="7"/>
        <v>GoldGold Coast Refinery</v>
      </c>
    </row>
    <row r="95">
      <c r="A95" s="800" t="s">
        <v>149</v>
      </c>
      <c r="B95" s="800" t="s">
        <v>1324</v>
      </c>
      <c r="C95" s="800" t="s">
        <v>536</v>
      </c>
      <c r="D95" s="800" t="s">
        <v>1194</v>
      </c>
      <c r="E95" s="800" t="s">
        <v>535</v>
      </c>
      <c r="F95" s="874" t="s">
        <v>158</v>
      </c>
      <c r="H95" s="800" t="s">
        <v>1262</v>
      </c>
      <c r="I95" s="800" t="s">
        <v>1263</v>
      </c>
      <c r="J95" s="822" t="str">
        <f t="shared" si="6"/>
        <v>GoldGold Mining in Shandong (Laizhou) Limited Company</v>
      </c>
      <c r="K95" s="822" t="str">
        <f t="shared" si="7"/>
        <v>GoldGold Mining in Shandong (Laizhou) Limited Company</v>
      </c>
    </row>
    <row r="96">
      <c r="A96" s="800" t="s">
        <v>149</v>
      </c>
      <c r="B96" s="800" t="s">
        <v>561</v>
      </c>
      <c r="C96" s="800" t="s">
        <v>561</v>
      </c>
      <c r="D96" s="800" t="s">
        <v>1194</v>
      </c>
      <c r="E96" s="800" t="s">
        <v>560</v>
      </c>
      <c r="F96" s="874" t="s">
        <v>158</v>
      </c>
      <c r="H96" s="800" t="s">
        <v>1311</v>
      </c>
      <c r="I96" s="800" t="s">
        <v>1312</v>
      </c>
      <c r="J96" s="822" t="str">
        <f t="shared" si="6"/>
        <v>GoldGold Refinery of Zijin Mining Group Co., Ltd.</v>
      </c>
      <c r="K96" s="822" t="str">
        <f t="shared" si="7"/>
        <v>GoldGold Refinery of Zijin Mining Group Co., Ltd.</v>
      </c>
    </row>
    <row r="97">
      <c r="A97" s="800" t="s">
        <v>149</v>
      </c>
      <c r="B97" s="800" t="s">
        <v>1325</v>
      </c>
      <c r="C97" s="800" t="s">
        <v>558</v>
      </c>
      <c r="D97" s="800" t="s">
        <v>1194</v>
      </c>
      <c r="E97" s="800" t="s">
        <v>557</v>
      </c>
      <c r="F97" s="874" t="s">
        <v>158</v>
      </c>
      <c r="H97" s="800" t="s">
        <v>1326</v>
      </c>
      <c r="I97" s="800" t="s">
        <v>1327</v>
      </c>
      <c r="J97" s="822" t="str">
        <f t="shared" si="6"/>
        <v>GoldGreat Wall Precious Metals Co,. LTD.</v>
      </c>
      <c r="K97" s="822" t="str">
        <f t="shared" si="7"/>
        <v>GoldGreat Wall Precious Metals Co,. LTD.</v>
      </c>
    </row>
    <row r="98">
      <c r="A98" s="800" t="s">
        <v>149</v>
      </c>
      <c r="B98" s="800" t="s">
        <v>558</v>
      </c>
      <c r="C98" s="800" t="s">
        <v>558</v>
      </c>
      <c r="D98" s="800" t="s">
        <v>1194</v>
      </c>
      <c r="E98" s="800" t="s">
        <v>557</v>
      </c>
      <c r="F98" s="874" t="s">
        <v>158</v>
      </c>
      <c r="H98" s="800" t="s">
        <v>1326</v>
      </c>
      <c r="I98" s="800" t="s">
        <v>1327</v>
      </c>
      <c r="J98" s="822" t="str">
        <f t="shared" si="6"/>
        <v>GoldGreat Wall Precious Metals Co., Ltd. of CBPM</v>
      </c>
      <c r="K98" s="822" t="str">
        <f t="shared" si="7"/>
        <v>GoldGreat Wall Precious Metals Co., Ltd. of CBPM</v>
      </c>
    </row>
    <row r="99">
      <c r="A99" s="800" t="s">
        <v>149</v>
      </c>
      <c r="B99" s="800" t="s">
        <v>1328</v>
      </c>
      <c r="C99" s="800" t="s">
        <v>509</v>
      </c>
      <c r="D99" s="800" t="s">
        <v>1194</v>
      </c>
      <c r="E99" s="800" t="s">
        <v>508</v>
      </c>
      <c r="F99" s="874" t="s">
        <v>158</v>
      </c>
      <c r="H99" s="800" t="s">
        <v>1329</v>
      </c>
      <c r="I99" s="800" t="s">
        <v>1330</v>
      </c>
      <c r="J99" s="822" t="str">
        <f t="shared" si="6"/>
        <v>GoldGuangdong Gaoyao Co</v>
      </c>
      <c r="K99" s="822" t="str">
        <f t="shared" si="7"/>
        <v>GoldGuangdong Gaoyao Co</v>
      </c>
    </row>
    <row r="100">
      <c r="A100" s="800" t="s">
        <v>149</v>
      </c>
      <c r="B100" s="800" t="s">
        <v>509</v>
      </c>
      <c r="C100" s="800" t="s">
        <v>509</v>
      </c>
      <c r="D100" s="800" t="s">
        <v>1194</v>
      </c>
      <c r="E100" s="800" t="s">
        <v>508</v>
      </c>
      <c r="F100" s="874" t="s">
        <v>158</v>
      </c>
      <c r="H100" s="800" t="s">
        <v>1329</v>
      </c>
      <c r="I100" s="800" t="s">
        <v>1330</v>
      </c>
      <c r="J100" s="822" t="str">
        <f t="shared" si="6"/>
        <v>GoldGuangdong Jinding Gold Limited</v>
      </c>
      <c r="K100" s="822" t="str">
        <f t="shared" si="7"/>
        <v>GoldGuangdong Jinding Gold Limited</v>
      </c>
    </row>
    <row r="101">
      <c r="A101" s="800" t="s">
        <v>149</v>
      </c>
      <c r="B101" s="800" t="s">
        <v>1331</v>
      </c>
      <c r="C101" s="800" t="s">
        <v>624</v>
      </c>
      <c r="D101" s="800" t="s">
        <v>1213</v>
      </c>
      <c r="E101" s="800" t="s">
        <v>623</v>
      </c>
      <c r="F101" s="874" t="s">
        <v>158</v>
      </c>
      <c r="H101" s="800" t="s">
        <v>1316</v>
      </c>
      <c r="I101" s="800" t="s">
        <v>1317</v>
      </c>
      <c r="J101" s="822" t="str">
        <f t="shared" si="6"/>
        <v>GoldGujarat Gold Centre</v>
      </c>
      <c r="K101" s="822" t="str">
        <f t="shared" si="7"/>
        <v>GoldGujarat Gold Centre</v>
      </c>
    </row>
    <row r="102">
      <c r="A102" s="800" t="s">
        <v>149</v>
      </c>
      <c r="B102" s="800" t="s">
        <v>518</v>
      </c>
      <c r="C102" s="800" t="s">
        <v>518</v>
      </c>
      <c r="D102" s="800" t="s">
        <v>1194</v>
      </c>
      <c r="E102" s="800" t="s">
        <v>517</v>
      </c>
      <c r="F102" s="874" t="s">
        <v>158</v>
      </c>
      <c r="H102" s="800" t="s">
        <v>1332</v>
      </c>
      <c r="I102" s="800" t="s">
        <v>1263</v>
      </c>
      <c r="J102" s="822" t="str">
        <f t="shared" si="6"/>
        <v>GoldGuoda Safina High-Tech Environmental Refinery Co., Ltd.</v>
      </c>
      <c r="K102" s="822" t="str">
        <f t="shared" si="7"/>
        <v>GoldGuoda Safina High-Tech Environmental Refinery Co., Ltd.</v>
      </c>
    </row>
    <row r="103">
      <c r="A103" s="800" t="s">
        <v>149</v>
      </c>
      <c r="B103" s="800" t="s">
        <v>521</v>
      </c>
      <c r="C103" s="800" t="s">
        <v>521</v>
      </c>
      <c r="D103" s="800" t="s">
        <v>1194</v>
      </c>
      <c r="E103" s="800" t="s">
        <v>520</v>
      </c>
      <c r="F103" s="874" t="s">
        <v>158</v>
      </c>
      <c r="H103" s="800" t="s">
        <v>1333</v>
      </c>
      <c r="I103" s="800" t="s">
        <v>1334</v>
      </c>
      <c r="J103" s="822" t="str">
        <f t="shared" si="6"/>
        <v>GoldHangzhou Fuchunjiang Smelting Co., Ltd.</v>
      </c>
      <c r="K103" s="822" t="str">
        <f t="shared" si="7"/>
        <v>GoldHangzhou Fuchunjiang Smelting Co., Ltd.</v>
      </c>
    </row>
    <row r="104">
      <c r="A104" s="800" t="s">
        <v>149</v>
      </c>
      <c r="B104" s="800" t="s">
        <v>1335</v>
      </c>
      <c r="C104" s="800" t="s">
        <v>754</v>
      </c>
      <c r="D104" s="800" t="s">
        <v>1273</v>
      </c>
      <c r="E104" s="800" t="s">
        <v>753</v>
      </c>
      <c r="F104" s="874" t="s">
        <v>158</v>
      </c>
      <c r="H104" s="800" t="s">
        <v>1336</v>
      </c>
      <c r="I104" s="800" t="s">
        <v>1337</v>
      </c>
      <c r="J104" s="822" t="str">
        <f t="shared" si="6"/>
        <v>GoldHeeSung Metal Ltd.</v>
      </c>
      <c r="K104" s="822" t="str">
        <f t="shared" si="7"/>
        <v>GoldHeeSung Metal Ltd.</v>
      </c>
    </row>
    <row r="105">
      <c r="A105" s="800" t="s">
        <v>149</v>
      </c>
      <c r="B105" s="800" t="s">
        <v>610</v>
      </c>
      <c r="C105" s="800" t="s">
        <v>610</v>
      </c>
      <c r="D105" s="800" t="s">
        <v>1159</v>
      </c>
      <c r="E105" s="800" t="s">
        <v>609</v>
      </c>
      <c r="F105" s="874" t="s">
        <v>158</v>
      </c>
      <c r="H105" s="800" t="s">
        <v>1160</v>
      </c>
      <c r="I105" s="800" t="s">
        <v>1161</v>
      </c>
      <c r="J105" s="822" t="str">
        <f t="shared" si="6"/>
        <v>GoldHeimerle + Meule GmbH</v>
      </c>
      <c r="K105" s="822" t="str">
        <f t="shared" si="7"/>
        <v>GoldHeimerle + Meule GmbH</v>
      </c>
    </row>
    <row r="106">
      <c r="A106" s="800" t="s">
        <v>149</v>
      </c>
      <c r="B106" s="800" t="s">
        <v>1338</v>
      </c>
      <c r="C106" s="800" t="s">
        <v>555</v>
      </c>
      <c r="D106" s="800" t="s">
        <v>1194</v>
      </c>
      <c r="E106" s="800" t="s">
        <v>554</v>
      </c>
      <c r="F106" s="874" t="s">
        <v>158</v>
      </c>
      <c r="H106" s="800" t="s">
        <v>1259</v>
      </c>
      <c r="I106" s="800" t="s">
        <v>1260</v>
      </c>
      <c r="J106" s="822" t="str">
        <f t="shared" si="6"/>
        <v>GoldHenan Zhongyuan Gold Refinery Co., Ltd.</v>
      </c>
      <c r="K106" s="822" t="str">
        <f t="shared" si="7"/>
        <v>GoldHenan Zhongyuan Gold Refinery Co., Ltd.</v>
      </c>
    </row>
    <row r="107">
      <c r="A107" s="800" t="s">
        <v>149</v>
      </c>
      <c r="B107" s="800" t="s">
        <v>1339</v>
      </c>
      <c r="C107" s="800" t="s">
        <v>555</v>
      </c>
      <c r="D107" s="800" t="s">
        <v>1194</v>
      </c>
      <c r="E107" s="800" t="s">
        <v>554</v>
      </c>
      <c r="F107" s="874" t="s">
        <v>158</v>
      </c>
      <c r="H107" s="800" t="s">
        <v>1259</v>
      </c>
      <c r="I107" s="800" t="s">
        <v>1260</v>
      </c>
      <c r="J107" s="822" t="str">
        <f t="shared" si="6"/>
        <v>GoldHenan Zhongyuan Gold Smelter of Zhongjin Gold Co. Ltd.</v>
      </c>
      <c r="K107" s="822" t="str">
        <f t="shared" si="7"/>
        <v>GoldHenan Zhongyuan Gold Smelter of Zhongjin Gold Co. Ltd.</v>
      </c>
    </row>
    <row r="108">
      <c r="A108" s="800" t="s">
        <v>149</v>
      </c>
      <c r="B108" s="800" t="s">
        <v>1340</v>
      </c>
      <c r="C108" s="800" t="s">
        <v>555</v>
      </c>
      <c r="D108" s="800" t="s">
        <v>1194</v>
      </c>
      <c r="E108" s="800" t="s">
        <v>554</v>
      </c>
      <c r="F108" s="874" t="s">
        <v>158</v>
      </c>
      <c r="H108" s="800" t="s">
        <v>1259</v>
      </c>
      <c r="I108" s="800" t="s">
        <v>1260</v>
      </c>
      <c r="J108" s="822" t="str">
        <f t="shared" si="6"/>
        <v>GoldHenan Zhongyuan Gold Smelter of Zhongjin Gold Corporation Limited</v>
      </c>
      <c r="K108" s="822" t="str">
        <f t="shared" si="7"/>
        <v>GoldHenan Zhongyuan Gold Smelter of Zhongjin Gold Corporation Limited</v>
      </c>
    </row>
    <row r="109">
      <c r="A109" s="800" t="s">
        <v>149</v>
      </c>
      <c r="B109" s="800" t="s">
        <v>592</v>
      </c>
      <c r="C109" s="800" t="s">
        <v>592</v>
      </c>
      <c r="D109" s="800" t="s">
        <v>1159</v>
      </c>
      <c r="E109" s="800" t="s">
        <v>591</v>
      </c>
      <c r="F109" s="874" t="s">
        <v>158</v>
      </c>
      <c r="H109" s="800" t="s">
        <v>1341</v>
      </c>
      <c r="I109" s="800" t="s">
        <v>1342</v>
      </c>
      <c r="J109" s="822" t="str">
        <f t="shared" si="6"/>
        <v>GoldHeraeus Germany GmbH Co. KG</v>
      </c>
      <c r="K109" s="822" t="str">
        <f t="shared" si="7"/>
        <v>GoldHeraeus Germany GmbH Co. KG</v>
      </c>
    </row>
    <row r="110">
      <c r="A110" s="800" t="s">
        <v>149</v>
      </c>
      <c r="B110" s="800" t="s">
        <v>1343</v>
      </c>
      <c r="C110" s="800" t="s">
        <v>544</v>
      </c>
      <c r="D110" s="800" t="s">
        <v>1194</v>
      </c>
      <c r="E110" s="800" t="s">
        <v>543</v>
      </c>
      <c r="F110" s="874" t="s">
        <v>158</v>
      </c>
      <c r="H110" s="800" t="s">
        <v>1344</v>
      </c>
      <c r="I110" s="800" t="s">
        <v>1345</v>
      </c>
      <c r="J110" s="822" t="str">
        <f t="shared" si="6"/>
        <v>GoldHeraeus Ltd. Hong Kong</v>
      </c>
      <c r="K110" s="822" t="str">
        <f t="shared" si="7"/>
        <v>GoldHeraeus Ltd. Hong Kong</v>
      </c>
    </row>
    <row r="111">
      <c r="A111" s="800" t="s">
        <v>149</v>
      </c>
      <c r="B111" s="800" t="s">
        <v>544</v>
      </c>
      <c r="C111" s="800" t="s">
        <v>544</v>
      </c>
      <c r="D111" s="800" t="s">
        <v>1194</v>
      </c>
      <c r="E111" s="800" t="s">
        <v>543</v>
      </c>
      <c r="F111" s="874" t="s">
        <v>158</v>
      </c>
      <c r="H111" s="800" t="s">
        <v>1344</v>
      </c>
      <c r="I111" s="800" t="s">
        <v>1345</v>
      </c>
      <c r="J111" s="822" t="str">
        <f t="shared" si="6"/>
        <v>GoldHeraeus Metals Hong Kong Ltd.</v>
      </c>
      <c r="K111" s="822" t="str">
        <f t="shared" si="7"/>
        <v>GoldHeraeus Metals Hong Kong Ltd.</v>
      </c>
    </row>
    <row r="112">
      <c r="A112" s="800" t="s">
        <v>149</v>
      </c>
      <c r="B112" s="800" t="s">
        <v>1346</v>
      </c>
      <c r="C112" s="800" t="s">
        <v>592</v>
      </c>
      <c r="D112" s="800" t="s">
        <v>1159</v>
      </c>
      <c r="E112" s="800" t="s">
        <v>591</v>
      </c>
      <c r="F112" s="874" t="s">
        <v>158</v>
      </c>
      <c r="H112" s="800" t="s">
        <v>1341</v>
      </c>
      <c r="I112" s="800" t="s">
        <v>1342</v>
      </c>
      <c r="J112" s="822" t="str">
        <f t="shared" si="6"/>
        <v>GoldHeraeus Precious Metals GmbH &amp; Co. KG</v>
      </c>
      <c r="K112" s="822" t="str">
        <f t="shared" si="7"/>
        <v>GoldHeraeus Precious Metals GmbH &amp; Co. KG</v>
      </c>
    </row>
    <row r="113">
      <c r="A113" s="800" t="s">
        <v>149</v>
      </c>
      <c r="B113" s="800" t="s">
        <v>564</v>
      </c>
      <c r="C113" s="800" t="s">
        <v>564</v>
      </c>
      <c r="D113" s="800" t="s">
        <v>1194</v>
      </c>
      <c r="E113" s="800" t="s">
        <v>563</v>
      </c>
      <c r="F113" s="874" t="s">
        <v>158</v>
      </c>
      <c r="H113" s="800" t="s">
        <v>1347</v>
      </c>
      <c r="I113" s="800" t="s">
        <v>1348</v>
      </c>
      <c r="J113" s="822" t="str">
        <f t="shared" si="6"/>
        <v>GoldHunan Chenzhou Mining Co., Ltd.</v>
      </c>
      <c r="K113" s="822" t="str">
        <f t="shared" si="7"/>
        <v>GoldHunan Chenzhou Mining Co., Ltd.</v>
      </c>
    </row>
    <row r="114">
      <c r="A114" s="800" t="s">
        <v>149</v>
      </c>
      <c r="B114" s="800" t="s">
        <v>1349</v>
      </c>
      <c r="C114" s="800" t="s">
        <v>564</v>
      </c>
      <c r="D114" s="800" t="s">
        <v>1194</v>
      </c>
      <c r="E114" s="800" t="s">
        <v>563</v>
      </c>
      <c r="F114" s="874" t="s">
        <v>158</v>
      </c>
      <c r="H114" s="800" t="s">
        <v>1347</v>
      </c>
      <c r="I114" s="800" t="s">
        <v>1348</v>
      </c>
      <c r="J114" s="822" t="str">
        <f t="shared" si="6"/>
        <v>GoldHunan Chenzhou Mining Group Co., Ltd.</v>
      </c>
      <c r="K114" s="822" t="str">
        <f t="shared" si="7"/>
        <v>GoldHunan Chenzhou Mining Group Co., Ltd.</v>
      </c>
    </row>
    <row r="115">
      <c r="A115" s="800" t="s">
        <v>149</v>
      </c>
      <c r="B115" s="800" t="s">
        <v>1350</v>
      </c>
      <c r="C115" s="800" t="s">
        <v>564</v>
      </c>
      <c r="D115" s="800" t="s">
        <v>1194</v>
      </c>
      <c r="E115" s="800" t="s">
        <v>563</v>
      </c>
      <c r="F115" s="874" t="s">
        <v>158</v>
      </c>
      <c r="H115" s="800" t="s">
        <v>1347</v>
      </c>
      <c r="I115" s="800" t="s">
        <v>1348</v>
      </c>
      <c r="J115" s="822" t="str">
        <f t="shared" si="6"/>
        <v>GoldHunan Chenzhou Mining Industry Co. Ltd.</v>
      </c>
      <c r="K115" s="822" t="str">
        <f t="shared" si="7"/>
        <v>GoldHunan Chenzhou Mining Industry Co. Ltd.</v>
      </c>
    </row>
    <row r="116">
      <c r="A116" s="800" t="s">
        <v>149</v>
      </c>
      <c r="B116" s="800" t="s">
        <v>527</v>
      </c>
      <c r="C116" s="800" t="s">
        <v>527</v>
      </c>
      <c r="D116" s="800" t="s">
        <v>1194</v>
      </c>
      <c r="E116" s="800" t="s">
        <v>526</v>
      </c>
      <c r="F116" s="874" t="s">
        <v>158</v>
      </c>
      <c r="H116" s="800" t="s">
        <v>1351</v>
      </c>
      <c r="I116" s="800" t="s">
        <v>1348</v>
      </c>
      <c r="J116" s="822" t="str">
        <f t="shared" si="6"/>
        <v>GoldHunan Guiyang yinxing Nonferrous Smelting Co., Ltd.</v>
      </c>
      <c r="K116" s="822" t="str">
        <f t="shared" si="7"/>
        <v>GoldHunan Guiyang yinxing Nonferrous Smelting Co., Ltd.</v>
      </c>
    </row>
    <row r="117">
      <c r="A117" s="800" t="s">
        <v>149</v>
      </c>
      <c r="B117" s="800" t="s">
        <v>1352</v>
      </c>
      <c r="C117" s="800" t="s">
        <v>527</v>
      </c>
      <c r="D117" s="800" t="s">
        <v>1194</v>
      </c>
      <c r="E117" s="800" t="s">
        <v>526</v>
      </c>
      <c r="F117" s="874" t="s">
        <v>158</v>
      </c>
      <c r="H117" s="800" t="s">
        <v>1351</v>
      </c>
      <c r="I117" s="800" t="s">
        <v>1348</v>
      </c>
      <c r="J117" s="822" t="str">
        <f t="shared" si="6"/>
        <v>GoldHunan Yu Teng Non-Ferrous Metals Co., Ltd.</v>
      </c>
      <c r="K117" s="822" t="str">
        <f t="shared" si="7"/>
        <v>GoldHunan Yu Teng Non-Ferrous Metals Co., Ltd.</v>
      </c>
    </row>
    <row r="118">
      <c r="A118" s="800" t="s">
        <v>149</v>
      </c>
      <c r="B118" s="800" t="s">
        <v>745</v>
      </c>
      <c r="C118" s="800" t="s">
        <v>745</v>
      </c>
      <c r="D118" s="800" t="s">
        <v>1273</v>
      </c>
      <c r="E118" s="800" t="s">
        <v>744</v>
      </c>
      <c r="F118" s="874" t="s">
        <v>158</v>
      </c>
      <c r="H118" s="800" t="s">
        <v>1353</v>
      </c>
      <c r="I118" s="800" t="s">
        <v>1275</v>
      </c>
      <c r="J118" s="822" t="str">
        <f t="shared" si="6"/>
        <v>GoldHwaSeong CJ CO., LTD.</v>
      </c>
      <c r="K118" s="822" t="str">
        <f t="shared" si="7"/>
        <v>GoldHwaSeong CJ CO., LTD.</v>
      </c>
    </row>
    <row r="119">
      <c r="A119" s="800" t="s">
        <v>149</v>
      </c>
      <c r="B119" s="800" t="s">
        <v>1354</v>
      </c>
      <c r="C119" s="800" t="s">
        <v>1354</v>
      </c>
      <c r="D119" s="800" t="s">
        <v>1216</v>
      </c>
      <c r="E119" s="800" t="s">
        <v>1355</v>
      </c>
      <c r="F119" s="874" t="s">
        <v>158</v>
      </c>
      <c r="H119" s="800" t="s">
        <v>1356</v>
      </c>
      <c r="I119" s="800" t="s">
        <v>1218</v>
      </c>
      <c r="J119" s="822" t="str">
        <f t="shared" si="6"/>
        <v>GoldImpala Refineries – Base Metals Refinery (BMR)</v>
      </c>
      <c r="K119" s="822" t="str">
        <f t="shared" si="7"/>
        <v>GoldImpala Refineries – Base Metals Refinery (BMR)</v>
      </c>
    </row>
    <row r="120">
      <c r="A120" s="800" t="s">
        <v>149</v>
      </c>
      <c r="B120" s="800" t="s">
        <v>1357</v>
      </c>
      <c r="C120" s="800" t="s">
        <v>1357</v>
      </c>
      <c r="D120" s="800" t="s">
        <v>1216</v>
      </c>
      <c r="E120" s="800" t="s">
        <v>1067</v>
      </c>
      <c r="F120" s="874" t="s">
        <v>158</v>
      </c>
      <c r="H120" s="800" t="s">
        <v>1356</v>
      </c>
      <c r="I120" s="800" t="s">
        <v>1218</v>
      </c>
      <c r="J120" s="822" t="str">
        <f t="shared" si="6"/>
        <v>GoldImpala Refineries – Platinum Metals Refinery (PMR)</v>
      </c>
      <c r="K120" s="822" t="str">
        <f t="shared" si="7"/>
        <v>GoldImpala Refineries – Platinum Metals Refinery (PMR)</v>
      </c>
    </row>
    <row r="121">
      <c r="A121" s="800" t="s">
        <v>149</v>
      </c>
      <c r="B121" s="800" t="s">
        <v>1358</v>
      </c>
      <c r="C121" s="800" t="s">
        <v>1358</v>
      </c>
      <c r="D121" s="800" t="s">
        <v>1216</v>
      </c>
      <c r="E121" s="800" t="s">
        <v>1359</v>
      </c>
      <c r="F121" s="874" t="s">
        <v>158</v>
      </c>
      <c r="H121" s="800" t="s">
        <v>1360</v>
      </c>
      <c r="I121" s="800" t="s">
        <v>1361</v>
      </c>
      <c r="J121" s="822" t="str">
        <f t="shared" si="6"/>
        <v>GoldImpala Rustenburg</v>
      </c>
      <c r="K121" s="822" t="str">
        <f t="shared" si="7"/>
        <v>GoldImpala Rustenburg</v>
      </c>
    </row>
    <row r="122">
      <c r="A122" s="800" t="s">
        <v>149</v>
      </c>
      <c r="B122" s="800" t="s">
        <v>1246</v>
      </c>
      <c r="C122" s="800" t="s">
        <v>1246</v>
      </c>
      <c r="D122" s="800" t="s">
        <v>1247</v>
      </c>
      <c r="E122" s="800" t="s">
        <v>1248</v>
      </c>
      <c r="F122" s="874" t="s">
        <v>158</v>
      </c>
      <c r="H122" s="800" t="s">
        <v>1249</v>
      </c>
      <c r="I122" s="800" t="s">
        <v>1250</v>
      </c>
      <c r="J122" s="822" t="str">
        <f t="shared" si="6"/>
        <v>GoldInca One (Chala One Plant)</v>
      </c>
      <c r="K122" s="822" t="str">
        <f t="shared" si="7"/>
        <v>GoldInca One (Chala One Plant)</v>
      </c>
    </row>
    <row r="123">
      <c r="A123" s="800" t="s">
        <v>149</v>
      </c>
      <c r="B123" s="800" t="s">
        <v>1294</v>
      </c>
      <c r="C123" s="800" t="s">
        <v>1294</v>
      </c>
      <c r="D123" s="800" t="s">
        <v>1247</v>
      </c>
      <c r="E123" s="800" t="s">
        <v>1295</v>
      </c>
      <c r="F123" s="874" t="s">
        <v>158</v>
      </c>
      <c r="H123" s="800" t="s">
        <v>1249</v>
      </c>
      <c r="I123" s="800" t="s">
        <v>1250</v>
      </c>
      <c r="J123" s="822" t="str">
        <f t="shared" si="6"/>
        <v>GoldInca One (Koricancha Plant)</v>
      </c>
      <c r="K123" s="822" t="str">
        <f t="shared" si="7"/>
        <v>GoldInca One (Koricancha Plant)</v>
      </c>
    </row>
    <row r="124">
      <c r="A124" s="800" t="s">
        <v>149</v>
      </c>
      <c r="B124" s="800" t="s">
        <v>477</v>
      </c>
      <c r="C124" s="800" t="s">
        <v>477</v>
      </c>
      <c r="D124" s="800" t="s">
        <v>1362</v>
      </c>
      <c r="E124" s="800" t="s">
        <v>476</v>
      </c>
      <c r="F124" s="874" t="s">
        <v>158</v>
      </c>
      <c r="H124" s="800" t="s">
        <v>1363</v>
      </c>
      <c r="I124" s="800" t="s">
        <v>1364</v>
      </c>
      <c r="J124" s="822" t="str">
        <f t="shared" si="6"/>
        <v>GoldIndustrial Refining Company</v>
      </c>
      <c r="K124" s="822" t="str">
        <f t="shared" si="7"/>
        <v>GoldIndustrial Refining Company</v>
      </c>
    </row>
    <row r="125">
      <c r="A125" s="800" t="s">
        <v>149</v>
      </c>
      <c r="B125" s="800" t="s">
        <v>585</v>
      </c>
      <c r="C125" s="800" t="s">
        <v>585</v>
      </c>
      <c r="D125" s="800" t="s">
        <v>1194</v>
      </c>
      <c r="E125" s="800" t="s">
        <v>584</v>
      </c>
      <c r="F125" s="874" t="s">
        <v>158</v>
      </c>
      <c r="H125" s="800" t="s">
        <v>1365</v>
      </c>
      <c r="I125" s="800" t="s">
        <v>1366</v>
      </c>
      <c r="J125" s="822" t="str">
        <f t="shared" si="6"/>
        <v>GoldInner Mongolia Qiankun Gold and Silver Refinery Share Co., Ltd.</v>
      </c>
      <c r="K125" s="822" t="str">
        <f t="shared" si="7"/>
        <v>GoldInner Mongolia Qiankun Gold and Silver Refinery Share Co., Ltd.</v>
      </c>
    </row>
    <row r="126">
      <c r="A126" s="800" t="s">
        <v>149</v>
      </c>
      <c r="B126" s="800" t="s">
        <v>893</v>
      </c>
      <c r="C126" s="800" t="s">
        <v>893</v>
      </c>
      <c r="D126" s="800" t="s">
        <v>1173</v>
      </c>
      <c r="E126" s="800" t="s">
        <v>892</v>
      </c>
      <c r="F126" s="874" t="s">
        <v>158</v>
      </c>
      <c r="H126" s="800" t="s">
        <v>1174</v>
      </c>
      <c r="I126" s="800" t="s">
        <v>1175</v>
      </c>
      <c r="J126" s="822" t="str">
        <f t="shared" si="6"/>
        <v>GoldInternational Precious Metal Refiners</v>
      </c>
      <c r="K126" s="822" t="str">
        <f t="shared" si="7"/>
        <v>GoldInternational Precious Metal Refiners</v>
      </c>
    </row>
    <row r="127">
      <c r="A127" s="800" t="s">
        <v>149</v>
      </c>
      <c r="B127" s="800" t="s">
        <v>676</v>
      </c>
      <c r="C127" s="800" t="s">
        <v>676</v>
      </c>
      <c r="D127" s="800" t="s">
        <v>1166</v>
      </c>
      <c r="E127" s="800" t="s">
        <v>675</v>
      </c>
      <c r="F127" s="874" t="s">
        <v>158</v>
      </c>
      <c r="H127" s="800" t="s">
        <v>1367</v>
      </c>
      <c r="I127" s="800" t="s">
        <v>1283</v>
      </c>
      <c r="J127" s="822" t="str">
        <f t="shared" si="6"/>
        <v>GoldIshifuku Metal Industry Co., Ltd.</v>
      </c>
      <c r="K127" s="822" t="str">
        <f t="shared" si="7"/>
        <v>GoldIshifuku Metal Industry Co., Ltd.</v>
      </c>
    </row>
    <row r="128">
      <c r="A128" s="800" t="s">
        <v>149</v>
      </c>
      <c r="B128" s="800" t="s">
        <v>878</v>
      </c>
      <c r="C128" s="800" t="s">
        <v>878</v>
      </c>
      <c r="D128" s="800" t="s">
        <v>1210</v>
      </c>
      <c r="E128" s="800" t="s">
        <v>877</v>
      </c>
      <c r="F128" s="874" t="s">
        <v>158</v>
      </c>
      <c r="H128" s="800" t="s">
        <v>1368</v>
      </c>
      <c r="I128" s="800" t="s">
        <v>1212</v>
      </c>
      <c r="J128" s="822" t="str">
        <f t="shared" si="6"/>
        <v>GoldIstanbul Gold Refinery</v>
      </c>
      <c r="K128" s="822" t="str">
        <f t="shared" si="7"/>
        <v>GoldIstanbul Gold Refinery</v>
      </c>
    </row>
    <row r="129">
      <c r="A129" s="800" t="s">
        <v>149</v>
      </c>
      <c r="B129" s="800" t="s">
        <v>644</v>
      </c>
      <c r="C129" s="800" t="s">
        <v>644</v>
      </c>
      <c r="D129" s="800" t="s">
        <v>1145</v>
      </c>
      <c r="E129" s="800" t="s">
        <v>643</v>
      </c>
      <c r="F129" s="874" t="s">
        <v>158</v>
      </c>
      <c r="H129" s="800" t="s">
        <v>1256</v>
      </c>
      <c r="I129" s="800" t="s">
        <v>1257</v>
      </c>
      <c r="J129" s="822" t="str">
        <f t="shared" si="6"/>
        <v>GoldItalpreziosi</v>
      </c>
      <c r="K129" s="822" t="str">
        <f t="shared" si="7"/>
        <v>GoldItalpreziosi</v>
      </c>
    </row>
    <row r="130">
      <c r="A130" s="800" t="s">
        <v>149</v>
      </c>
      <c r="B130" s="800" t="s">
        <v>627</v>
      </c>
      <c r="C130" s="800" t="s">
        <v>627</v>
      </c>
      <c r="D130" s="800" t="s">
        <v>1213</v>
      </c>
      <c r="E130" s="800" t="s">
        <v>626</v>
      </c>
      <c r="F130" s="874" t="s">
        <v>158</v>
      </c>
      <c r="H130" s="800" t="s">
        <v>1369</v>
      </c>
      <c r="I130" s="800" t="s">
        <v>1370</v>
      </c>
      <c r="J130" s="822" t="str">
        <f t="shared" si="6"/>
        <v>GoldJALAN &amp; Company</v>
      </c>
      <c r="K130" s="822" t="str">
        <f t="shared" si="7"/>
        <v>GoldJALAN &amp; Company</v>
      </c>
    </row>
    <row r="131">
      <c r="A131" s="800" t="s">
        <v>149</v>
      </c>
      <c r="B131" s="800" t="s">
        <v>709</v>
      </c>
      <c r="C131" s="800" t="s">
        <v>709</v>
      </c>
      <c r="D131" s="800" t="s">
        <v>1166</v>
      </c>
      <c r="E131" s="800" t="s">
        <v>708</v>
      </c>
      <c r="F131" s="874" t="s">
        <v>158</v>
      </c>
      <c r="H131" s="800" t="s">
        <v>1371</v>
      </c>
      <c r="I131" s="800" t="s">
        <v>1371</v>
      </c>
      <c r="J131" s="822" t="str">
        <f t="shared" si="6"/>
        <v>GoldJapan Mint</v>
      </c>
      <c r="K131" s="822" t="str">
        <f t="shared" si="7"/>
        <v>GoldJapan Mint</v>
      </c>
    </row>
    <row r="132">
      <c r="A132" s="800" t="s">
        <v>149</v>
      </c>
      <c r="B132" s="800" t="s">
        <v>1372</v>
      </c>
      <c r="C132" s="800" t="s">
        <v>579</v>
      </c>
      <c r="D132" s="800" t="s">
        <v>1194</v>
      </c>
      <c r="E132" s="800" t="s">
        <v>578</v>
      </c>
      <c r="F132" s="874" t="s">
        <v>158</v>
      </c>
      <c r="H132" s="800" t="s">
        <v>1373</v>
      </c>
      <c r="I132" s="800" t="s">
        <v>1374</v>
      </c>
      <c r="J132" s="822" t="str">
        <f t="shared" si="6"/>
        <v>GoldJCC</v>
      </c>
      <c r="K132" s="822" t="str">
        <f t="shared" si="7"/>
        <v>GoldJCC</v>
      </c>
    </row>
    <row r="133">
      <c r="A133" s="800" t="s">
        <v>149</v>
      </c>
      <c r="B133" s="800" t="s">
        <v>579</v>
      </c>
      <c r="C133" s="800" t="s">
        <v>579</v>
      </c>
      <c r="D133" s="800" t="s">
        <v>1194</v>
      </c>
      <c r="E133" s="800" t="s">
        <v>578</v>
      </c>
      <c r="F133" s="874" t="s">
        <v>158</v>
      </c>
      <c r="H133" s="800" t="s">
        <v>1373</v>
      </c>
      <c r="I133" s="800" t="s">
        <v>1374</v>
      </c>
      <c r="J133" s="822" t="str">
        <f t="shared" si="6"/>
        <v>GoldJiangxi Copper Co., Ltd.</v>
      </c>
      <c r="K133" s="822" t="str">
        <f t="shared" si="7"/>
        <v>GoldJiangxi Copper Co., Ltd.</v>
      </c>
    </row>
    <row r="134">
      <c r="A134" s="800" t="s">
        <v>149</v>
      </c>
      <c r="B134" s="800" t="s">
        <v>1375</v>
      </c>
      <c r="C134" s="800" t="s">
        <v>499</v>
      </c>
      <c r="D134" s="800" t="s">
        <v>1202</v>
      </c>
      <c r="E134" s="800" t="s">
        <v>498</v>
      </c>
      <c r="F134" s="874" t="s">
        <v>158</v>
      </c>
      <c r="H134" s="800" t="s">
        <v>1203</v>
      </c>
      <c r="I134" s="800" t="s">
        <v>1204</v>
      </c>
      <c r="J134" s="822" t="str">
        <f t="shared" si="6"/>
        <v>GoldJohnson Matthey Canada</v>
      </c>
      <c r="K134" s="822" t="str">
        <f t="shared" si="7"/>
        <v>GoldJohnson Matthey Canada</v>
      </c>
    </row>
    <row r="135">
      <c r="A135" s="800" t="s">
        <v>149</v>
      </c>
      <c r="B135" s="800" t="s">
        <v>1376</v>
      </c>
      <c r="C135" s="800" t="s">
        <v>911</v>
      </c>
      <c r="D135" s="800" t="s">
        <v>1151</v>
      </c>
      <c r="E135" s="800" t="s">
        <v>910</v>
      </c>
      <c r="F135" s="874" t="s">
        <v>158</v>
      </c>
      <c r="H135" s="800" t="s">
        <v>1205</v>
      </c>
      <c r="I135" s="800" t="s">
        <v>1206</v>
      </c>
      <c r="J135" s="822" t="str">
        <f ref="J135:J198" t="shared" si="8">A135&amp;B135</f>
        <v>GoldJohnson Matthey Inc.</v>
      </c>
      <c r="K135" s="822" t="str">
        <f ref="K135:K198" t="shared" si="9">A135&amp;B135</f>
        <v>GoldJohnson Matthey Inc.</v>
      </c>
    </row>
    <row r="136">
      <c r="A136" s="800" t="s">
        <v>149</v>
      </c>
      <c r="B136" s="800" t="s">
        <v>1377</v>
      </c>
      <c r="C136" s="800" t="s">
        <v>911</v>
      </c>
      <c r="D136" s="800" t="s">
        <v>1151</v>
      </c>
      <c r="E136" s="800" t="s">
        <v>910</v>
      </c>
      <c r="F136" s="874" t="s">
        <v>158</v>
      </c>
      <c r="H136" s="800" t="s">
        <v>1205</v>
      </c>
      <c r="I136" s="800" t="s">
        <v>1206</v>
      </c>
      <c r="J136" s="822" t="str">
        <f t="shared" si="8"/>
        <v>GoldJohnson Matthey Inc. (USA)</v>
      </c>
      <c r="K136" s="822" t="str">
        <f t="shared" si="9"/>
        <v>GoldJohnson Matthey Inc. (USA)</v>
      </c>
    </row>
    <row r="137">
      <c r="A137" s="800" t="s">
        <v>149</v>
      </c>
      <c r="B137" s="800" t="s">
        <v>1378</v>
      </c>
      <c r="C137" s="800" t="s">
        <v>499</v>
      </c>
      <c r="D137" s="800" t="s">
        <v>1202</v>
      </c>
      <c r="E137" s="800" t="s">
        <v>498</v>
      </c>
      <c r="F137" s="874" t="s">
        <v>158</v>
      </c>
      <c r="H137" s="800" t="s">
        <v>1203</v>
      </c>
      <c r="I137" s="800" t="s">
        <v>1204</v>
      </c>
      <c r="J137" s="822" t="str">
        <f t="shared" si="8"/>
        <v>GoldJohnson Matthey Limited</v>
      </c>
      <c r="K137" s="822" t="str">
        <f t="shared" si="9"/>
        <v>GoldJohnson Matthey Limited</v>
      </c>
    </row>
    <row r="138">
      <c r="A138" s="800" t="s">
        <v>149</v>
      </c>
      <c r="B138" s="800" t="s">
        <v>796</v>
      </c>
      <c r="C138" s="800" t="s">
        <v>796</v>
      </c>
      <c r="D138" s="800" t="s">
        <v>1287</v>
      </c>
      <c r="E138" s="800" t="s">
        <v>795</v>
      </c>
      <c r="F138" s="874" t="s">
        <v>158</v>
      </c>
      <c r="H138" s="800" t="s">
        <v>1288</v>
      </c>
      <c r="I138" s="800" t="s">
        <v>1289</v>
      </c>
      <c r="J138" s="822" t="str">
        <f t="shared" si="8"/>
        <v>GoldJSC Ekaterinburg Non-Ferrous Metal Processing Plant</v>
      </c>
      <c r="K138" s="822" t="str">
        <f t="shared" si="9"/>
        <v>GoldJSC Ekaterinburg Non-Ferrous Metal Processing Plant</v>
      </c>
    </row>
    <row r="139">
      <c r="A139" s="800" t="s">
        <v>149</v>
      </c>
      <c r="B139" s="800" t="s">
        <v>802</v>
      </c>
      <c r="C139" s="800" t="s">
        <v>802</v>
      </c>
      <c r="D139" s="800" t="s">
        <v>1287</v>
      </c>
      <c r="E139" s="800" t="s">
        <v>801</v>
      </c>
      <c r="F139" s="874" t="s">
        <v>158</v>
      </c>
      <c r="H139" s="800" t="s">
        <v>1305</v>
      </c>
      <c r="I139" s="800" t="s">
        <v>1306</v>
      </c>
      <c r="J139" s="822" t="str">
        <f t="shared" si="8"/>
        <v>GoldJSC Novosibirsk Refinery</v>
      </c>
      <c r="K139" s="822" t="str">
        <f t="shared" si="9"/>
        <v>GoldJSC Novosibirsk Refinery</v>
      </c>
    </row>
    <row r="140">
      <c r="A140" s="800" t="s">
        <v>149</v>
      </c>
      <c r="B140" s="800" t="s">
        <v>799</v>
      </c>
      <c r="C140" s="800" t="s">
        <v>799</v>
      </c>
      <c r="D140" s="800" t="s">
        <v>1287</v>
      </c>
      <c r="E140" s="800" t="s">
        <v>798</v>
      </c>
      <c r="F140" s="874" t="s">
        <v>158</v>
      </c>
      <c r="H140" s="800" t="s">
        <v>1288</v>
      </c>
      <c r="I140" s="800" t="s">
        <v>1289</v>
      </c>
      <c r="J140" s="822" t="str">
        <f t="shared" si="8"/>
        <v>GoldJSC Uralelectromed</v>
      </c>
      <c r="K140" s="822" t="str">
        <f t="shared" si="9"/>
        <v>GoldJSC Uralelectromed</v>
      </c>
    </row>
    <row r="141">
      <c r="A141" s="800" t="s">
        <v>149</v>
      </c>
      <c r="B141" s="800" t="s">
        <v>706</v>
      </c>
      <c r="C141" s="800" t="s">
        <v>706</v>
      </c>
      <c r="D141" s="800" t="s">
        <v>1166</v>
      </c>
      <c r="E141" s="800" t="s">
        <v>705</v>
      </c>
      <c r="F141" s="874" t="s">
        <v>158</v>
      </c>
      <c r="H141" s="800" t="s">
        <v>1379</v>
      </c>
      <c r="I141" s="800" t="s">
        <v>1380</v>
      </c>
      <c r="J141" s="822" t="str">
        <f t="shared" si="8"/>
        <v>GoldJX Nippon Mining &amp; Metals Co., Ltd.</v>
      </c>
      <c r="K141" s="822" t="str">
        <f t="shared" si="9"/>
        <v>GoldJX Nippon Mining &amp; Metals Co., Ltd.</v>
      </c>
    </row>
    <row r="142">
      <c r="A142" s="800" t="s">
        <v>149</v>
      </c>
      <c r="B142" s="800" t="s">
        <v>1100</v>
      </c>
      <c r="C142" s="800" t="s">
        <v>1100</v>
      </c>
      <c r="D142" s="800" t="s">
        <v>1381</v>
      </c>
      <c r="E142" s="800" t="s">
        <v>1099</v>
      </c>
      <c r="F142" s="874" t="s">
        <v>158</v>
      </c>
      <c r="H142" s="800" t="s">
        <v>1382</v>
      </c>
      <c r="I142" s="800" t="s">
        <v>1383</v>
      </c>
      <c r="J142" s="822" t="str">
        <f t="shared" si="8"/>
        <v>GoldK.A. Rasmussen</v>
      </c>
      <c r="K142" s="822" t="str">
        <f t="shared" si="9"/>
        <v>GoldK.A. Rasmussen</v>
      </c>
    </row>
    <row r="143">
      <c r="A143" s="800" t="s">
        <v>149</v>
      </c>
      <c r="B143" s="800" t="s">
        <v>884</v>
      </c>
      <c r="C143" s="800" t="s">
        <v>884</v>
      </c>
      <c r="D143" s="800" t="s">
        <v>1173</v>
      </c>
      <c r="E143" s="800" t="s">
        <v>883</v>
      </c>
      <c r="F143" s="874" t="s">
        <v>158</v>
      </c>
      <c r="H143" s="800" t="s">
        <v>1174</v>
      </c>
      <c r="I143" s="800" t="s">
        <v>1175</v>
      </c>
      <c r="J143" s="822" t="str">
        <f t="shared" si="8"/>
        <v>GoldKaloti Precious Metals</v>
      </c>
      <c r="K143" s="822" t="str">
        <f t="shared" si="9"/>
        <v>GoldKaloti Precious Metals</v>
      </c>
    </row>
    <row r="144">
      <c r="A144" s="800" t="s">
        <v>149</v>
      </c>
      <c r="B144" s="800" t="s">
        <v>724</v>
      </c>
      <c r="C144" s="800" t="s">
        <v>724</v>
      </c>
      <c r="D144" s="800" t="s">
        <v>1384</v>
      </c>
      <c r="E144" s="800" t="s">
        <v>723</v>
      </c>
      <c r="F144" s="874" t="s">
        <v>158</v>
      </c>
      <c r="H144" s="800" t="s">
        <v>1385</v>
      </c>
      <c r="I144" s="800" t="s">
        <v>1386</v>
      </c>
      <c r="J144" s="822" t="str">
        <f t="shared" si="8"/>
        <v>GoldKazakhmys Smelting LLC</v>
      </c>
      <c r="K144" s="822" t="str">
        <f t="shared" si="9"/>
        <v>GoldKazakhmys Smelting LLC</v>
      </c>
    </row>
    <row r="145">
      <c r="A145" s="800" t="s">
        <v>149</v>
      </c>
      <c r="B145" s="800" t="s">
        <v>721</v>
      </c>
      <c r="C145" s="800" t="s">
        <v>721</v>
      </c>
      <c r="D145" s="800" t="s">
        <v>1384</v>
      </c>
      <c r="E145" s="800" t="s">
        <v>720</v>
      </c>
      <c r="F145" s="874" t="s">
        <v>158</v>
      </c>
      <c r="H145" s="800" t="s">
        <v>1387</v>
      </c>
      <c r="I145" s="800" t="s">
        <v>1386</v>
      </c>
      <c r="J145" s="822" t="str">
        <f t="shared" si="8"/>
        <v>GoldKazzinc</v>
      </c>
      <c r="K145" s="822" t="str">
        <f t="shared" si="9"/>
        <v>GoldKazzinc</v>
      </c>
    </row>
    <row r="146">
      <c r="A146" s="800" t="s">
        <v>149</v>
      </c>
      <c r="B146" s="800" t="s">
        <v>917</v>
      </c>
      <c r="C146" s="800" t="s">
        <v>917</v>
      </c>
      <c r="D146" s="800" t="s">
        <v>1151</v>
      </c>
      <c r="E146" s="800" t="s">
        <v>916</v>
      </c>
      <c r="F146" s="874" t="s">
        <v>158</v>
      </c>
      <c r="H146" s="800" t="s">
        <v>1388</v>
      </c>
      <c r="I146" s="800" t="s">
        <v>1206</v>
      </c>
      <c r="J146" s="822" t="str">
        <f t="shared" si="8"/>
        <v>GoldKennecott Utah Copper LLC</v>
      </c>
      <c r="K146" s="822" t="str">
        <f t="shared" si="9"/>
        <v>GoldKennecott Utah Copper LLC</v>
      </c>
    </row>
    <row r="147">
      <c r="A147" s="800" t="s">
        <v>149</v>
      </c>
      <c r="B147" s="800" t="s">
        <v>1389</v>
      </c>
      <c r="C147" s="800" t="s">
        <v>784</v>
      </c>
      <c r="D147" s="800" t="s">
        <v>1390</v>
      </c>
      <c r="E147" s="800" t="s">
        <v>783</v>
      </c>
      <c r="F147" s="874" t="s">
        <v>158</v>
      </c>
      <c r="H147" s="800" t="s">
        <v>1391</v>
      </c>
      <c r="I147" s="800" t="s">
        <v>1392</v>
      </c>
      <c r="J147" s="822" t="str">
        <f t="shared" si="8"/>
        <v>GoldKGHM Polska Miedz S.A.</v>
      </c>
      <c r="K147" s="822" t="str">
        <f t="shared" si="9"/>
        <v>GoldKGHM Polska Miedz S.A.</v>
      </c>
    </row>
    <row r="148">
      <c r="A148" s="800" t="s">
        <v>149</v>
      </c>
      <c r="B148" s="800" t="s">
        <v>784</v>
      </c>
      <c r="C148" s="800" t="s">
        <v>784</v>
      </c>
      <c r="D148" s="800" t="s">
        <v>1390</v>
      </c>
      <c r="E148" s="800" t="s">
        <v>783</v>
      </c>
      <c r="F148" s="874" t="s">
        <v>158</v>
      </c>
      <c r="H148" s="800" t="s">
        <v>1391</v>
      </c>
      <c r="I148" s="800" t="s">
        <v>1392</v>
      </c>
      <c r="J148" s="822" t="str">
        <f t="shared" si="8"/>
        <v>GoldKGHM Polska Miedz Spolka Akcyjna</v>
      </c>
      <c r="K148" s="822" t="str">
        <f t="shared" si="9"/>
        <v>GoldKGHM Polska Miedz Spolka Akcyjna</v>
      </c>
    </row>
    <row r="149">
      <c r="A149" s="800" t="s">
        <v>149</v>
      </c>
      <c r="B149" s="800" t="s">
        <v>1393</v>
      </c>
      <c r="C149" s="800" t="s">
        <v>784</v>
      </c>
      <c r="D149" s="800" t="s">
        <v>1390</v>
      </c>
      <c r="E149" s="800" t="s">
        <v>783</v>
      </c>
      <c r="F149" s="874" t="s">
        <v>158</v>
      </c>
      <c r="H149" s="800" t="s">
        <v>1391</v>
      </c>
      <c r="I149" s="800" t="s">
        <v>1392</v>
      </c>
      <c r="J149" s="822" t="str">
        <f t="shared" si="8"/>
        <v>GoldKGHM Polska Miedź Spółka Akcyjna</v>
      </c>
      <c r="K149" s="822" t="str">
        <f t="shared" si="9"/>
        <v>GoldKGHM Polska Miedź Spółka Akcyjna</v>
      </c>
    </row>
    <row r="150">
      <c r="A150" s="800" t="s">
        <v>149</v>
      </c>
      <c r="B150" s="800" t="s">
        <v>1394</v>
      </c>
      <c r="C150" s="800" t="s">
        <v>691</v>
      </c>
      <c r="D150" s="800" t="s">
        <v>1166</v>
      </c>
      <c r="E150" s="800" t="s">
        <v>690</v>
      </c>
      <c r="F150" s="874" t="s">
        <v>158</v>
      </c>
      <c r="H150" s="800" t="s">
        <v>1395</v>
      </c>
      <c r="I150" s="800" t="s">
        <v>1396</v>
      </c>
      <c r="J150" s="822" t="str">
        <f t="shared" si="8"/>
        <v>GoldKochi daiicihi Yamaminami plant</v>
      </c>
      <c r="K150" s="822" t="str">
        <f t="shared" si="9"/>
        <v>GoldKochi daiicihi Yamaminami plant</v>
      </c>
    </row>
    <row r="151">
      <c r="A151" s="800" t="s">
        <v>149</v>
      </c>
      <c r="B151" s="800" t="s">
        <v>685</v>
      </c>
      <c r="C151" s="800" t="s">
        <v>685</v>
      </c>
      <c r="D151" s="800" t="s">
        <v>1166</v>
      </c>
      <c r="E151" s="800" t="s">
        <v>684</v>
      </c>
      <c r="F151" s="874" t="s">
        <v>158</v>
      </c>
      <c r="H151" s="800" t="s">
        <v>1397</v>
      </c>
      <c r="I151" s="800" t="s">
        <v>1283</v>
      </c>
      <c r="J151" s="822" t="str">
        <f t="shared" si="8"/>
        <v>GoldKojima Chemicals Co., Ltd.</v>
      </c>
      <c r="K151" s="822" t="str">
        <f t="shared" si="9"/>
        <v>GoldKojima Chemicals Co., Ltd.</v>
      </c>
    </row>
    <row r="152">
      <c r="A152" s="800" t="s">
        <v>149</v>
      </c>
      <c r="B152" s="800" t="s">
        <v>1398</v>
      </c>
      <c r="C152" s="800" t="s">
        <v>685</v>
      </c>
      <c r="D152" s="800" t="s">
        <v>1166</v>
      </c>
      <c r="E152" s="800" t="s">
        <v>684</v>
      </c>
      <c r="F152" s="874" t="s">
        <v>158</v>
      </c>
      <c r="H152" s="800" t="s">
        <v>1397</v>
      </c>
      <c r="I152" s="800" t="s">
        <v>1283</v>
      </c>
      <c r="J152" s="822" t="str">
        <f t="shared" si="8"/>
        <v>GoldKojima Kagaku Yakuhin Co., Ltd</v>
      </c>
      <c r="K152" s="822" t="str">
        <f t="shared" si="9"/>
        <v>GoldKojima Kagaku Yakuhin Co., Ltd</v>
      </c>
    </row>
    <row r="153">
      <c r="A153" s="800" t="s">
        <v>149</v>
      </c>
      <c r="B153" s="800" t="s">
        <v>1399</v>
      </c>
      <c r="C153" s="800" t="s">
        <v>784</v>
      </c>
      <c r="D153" s="800" t="s">
        <v>1390</v>
      </c>
      <c r="E153" s="800" t="s">
        <v>783</v>
      </c>
      <c r="F153" s="874" t="s">
        <v>158</v>
      </c>
      <c r="H153" s="800" t="s">
        <v>1391</v>
      </c>
      <c r="I153" s="800" t="s">
        <v>1392</v>
      </c>
      <c r="J153" s="822" t="str">
        <f t="shared" si="8"/>
        <v>GoldKombinat Gorniczo Hutniczy Miedz Polska Miedz S.A.</v>
      </c>
      <c r="K153" s="822" t="str">
        <f t="shared" si="9"/>
        <v>GoldKombinat Gorniczo Hutniczy Miedz Polska Miedz S.A.</v>
      </c>
    </row>
    <row r="154">
      <c r="A154" s="800" t="s">
        <v>149</v>
      </c>
      <c r="B154" s="800" t="s">
        <v>739</v>
      </c>
      <c r="C154" s="800" t="s">
        <v>739</v>
      </c>
      <c r="D154" s="800" t="s">
        <v>1273</v>
      </c>
      <c r="E154" s="800" t="s">
        <v>738</v>
      </c>
      <c r="F154" s="874" t="s">
        <v>158</v>
      </c>
      <c r="H154" s="800" t="s">
        <v>1400</v>
      </c>
      <c r="I154" s="800" t="s">
        <v>1401</v>
      </c>
      <c r="J154" s="822" t="str">
        <f t="shared" si="8"/>
        <v>GoldKorea Zinc Co., Ltd.</v>
      </c>
      <c r="K154" s="822" t="str">
        <f t="shared" si="9"/>
        <v>GoldKorea Zinc Co., Ltd.</v>
      </c>
    </row>
    <row r="155">
      <c r="A155" s="800" t="s">
        <v>149</v>
      </c>
      <c r="B155" s="800" t="s">
        <v>1402</v>
      </c>
      <c r="C155" s="800" t="s">
        <v>1294</v>
      </c>
      <c r="D155" s="800" t="s">
        <v>1247</v>
      </c>
      <c r="E155" s="800" t="s">
        <v>1295</v>
      </c>
      <c r="F155" s="874" t="s">
        <v>158</v>
      </c>
      <c r="H155" s="800" t="s">
        <v>1249</v>
      </c>
      <c r="I155" s="800" t="s">
        <v>1250</v>
      </c>
      <c r="J155" s="822" t="str">
        <f t="shared" si="8"/>
        <v>GoldKori Plant</v>
      </c>
      <c r="K155" s="822" t="str">
        <f t="shared" si="9"/>
        <v>GoldKori Plant</v>
      </c>
    </row>
    <row r="156">
      <c r="A156" s="800" t="s">
        <v>149</v>
      </c>
      <c r="B156" s="800" t="s">
        <v>1403</v>
      </c>
      <c r="C156" s="800" t="s">
        <v>346</v>
      </c>
      <c r="D156" s="800" t="s">
        <v>1166</v>
      </c>
      <c r="E156" s="800" t="s">
        <v>667</v>
      </c>
      <c r="F156" s="874" t="s">
        <v>158</v>
      </c>
      <c r="H156" s="800" t="s">
        <v>1170</v>
      </c>
      <c r="I156" s="800" t="s">
        <v>1171</v>
      </c>
      <c r="J156" s="822" t="str">
        <f t="shared" si="8"/>
        <v>GoldKosak Seiren</v>
      </c>
      <c r="K156" s="822" t="str">
        <f t="shared" si="9"/>
        <v>GoldKosak Seiren</v>
      </c>
    </row>
    <row r="157">
      <c r="A157" s="800" t="s">
        <v>149</v>
      </c>
      <c r="B157" s="800" t="s">
        <v>1404</v>
      </c>
      <c r="C157" s="800" t="s">
        <v>917</v>
      </c>
      <c r="D157" s="800" t="s">
        <v>1151</v>
      </c>
      <c r="E157" s="800" t="s">
        <v>916</v>
      </c>
      <c r="F157" s="874" t="s">
        <v>158</v>
      </c>
      <c r="H157" s="800" t="s">
        <v>1388</v>
      </c>
      <c r="I157" s="800" t="s">
        <v>1206</v>
      </c>
      <c r="J157" s="822" t="str">
        <f t="shared" si="8"/>
        <v>GoldKUC</v>
      </c>
      <c r="K157" s="822" t="str">
        <f t="shared" si="9"/>
        <v>GoldKUC</v>
      </c>
    </row>
    <row r="158">
      <c r="A158" s="800" t="s">
        <v>149</v>
      </c>
      <c r="B158" s="800" t="s">
        <v>1060</v>
      </c>
      <c r="C158" s="800" t="s">
        <v>1060</v>
      </c>
      <c r="D158" s="800" t="s">
        <v>1213</v>
      </c>
      <c r="E158" s="800" t="s">
        <v>1059</v>
      </c>
      <c r="F158" s="874" t="s">
        <v>158</v>
      </c>
      <c r="H158" s="800" t="s">
        <v>1405</v>
      </c>
      <c r="I158" s="800" t="s">
        <v>1215</v>
      </c>
      <c r="J158" s="822" t="str">
        <f t="shared" si="8"/>
        <v>GoldKundan Care Products Ltd.</v>
      </c>
      <c r="K158" s="822" t="str">
        <f t="shared" si="9"/>
        <v>GoldKundan Care Products Ltd.</v>
      </c>
    </row>
    <row r="159">
      <c r="A159" s="800" t="s">
        <v>149</v>
      </c>
      <c r="B159" s="800" t="s">
        <v>760</v>
      </c>
      <c r="C159" s="800" t="s">
        <v>760</v>
      </c>
      <c r="D159" s="800" t="s">
        <v>1406</v>
      </c>
      <c r="E159" s="800" t="s">
        <v>759</v>
      </c>
      <c r="F159" s="874" t="s">
        <v>158</v>
      </c>
      <c r="H159" s="800" t="s">
        <v>1407</v>
      </c>
      <c r="I159" s="800" t="s">
        <v>1408</v>
      </c>
      <c r="J159" s="822" t="str">
        <f t="shared" si="8"/>
        <v>GoldKyrgyzaltyn JSC</v>
      </c>
      <c r="K159" s="822" t="str">
        <f t="shared" si="9"/>
        <v>GoldKyrgyzaltyn JSC</v>
      </c>
    </row>
    <row r="160">
      <c r="A160" s="800" t="s">
        <v>149</v>
      </c>
      <c r="B160" s="800" t="s">
        <v>808</v>
      </c>
      <c r="C160" s="800" t="s">
        <v>808</v>
      </c>
      <c r="D160" s="800" t="s">
        <v>1287</v>
      </c>
      <c r="E160" s="800" t="s">
        <v>807</v>
      </c>
      <c r="F160" s="874" t="s">
        <v>158</v>
      </c>
      <c r="H160" s="800" t="s">
        <v>1409</v>
      </c>
      <c r="I160" s="800" t="s">
        <v>1410</v>
      </c>
      <c r="J160" s="822" t="str">
        <f t="shared" si="8"/>
        <v>GoldKyshtym Copper-Electrolytic Plant ZAO</v>
      </c>
      <c r="K160" s="822" t="str">
        <f t="shared" si="9"/>
        <v>GoldKyshtym Copper-Electrolytic Plant ZAO</v>
      </c>
    </row>
    <row r="161">
      <c r="A161" s="800" t="s">
        <v>149</v>
      </c>
      <c r="B161" s="800" t="s">
        <v>1411</v>
      </c>
      <c r="C161" s="800" t="s">
        <v>770</v>
      </c>
      <c r="D161" s="800" t="s">
        <v>1232</v>
      </c>
      <c r="E161" s="800" t="s">
        <v>769</v>
      </c>
      <c r="F161" s="874" t="s">
        <v>158</v>
      </c>
      <c r="H161" s="800" t="s">
        <v>1233</v>
      </c>
      <c r="I161" s="800" t="s">
        <v>1234</v>
      </c>
      <c r="J161" s="822" t="str">
        <f t="shared" si="8"/>
        <v>GoldLa Caridad</v>
      </c>
      <c r="K161" s="822" t="str">
        <f t="shared" si="9"/>
        <v>GoldLa Caridad</v>
      </c>
    </row>
    <row r="162">
      <c r="A162" s="800" t="s">
        <v>149</v>
      </c>
      <c r="B162" s="800" t="s">
        <v>1412</v>
      </c>
      <c r="C162" s="800" t="s">
        <v>536</v>
      </c>
      <c r="D162" s="800" t="s">
        <v>1194</v>
      </c>
      <c r="E162" s="800" t="s">
        <v>535</v>
      </c>
      <c r="F162" s="874" t="s">
        <v>158</v>
      </c>
      <c r="H162" s="800" t="s">
        <v>1262</v>
      </c>
      <c r="I162" s="800" t="s">
        <v>1263</v>
      </c>
      <c r="J162" s="822" t="str">
        <f t="shared" si="8"/>
        <v>GoldLAIZHOU SHANDONG</v>
      </c>
      <c r="K162" s="822" t="str">
        <f t="shared" si="9"/>
        <v>GoldLAIZHOU SHANDONG</v>
      </c>
    </row>
    <row r="163">
      <c r="A163" s="800" t="s">
        <v>149</v>
      </c>
      <c r="B163" s="800" t="s">
        <v>822</v>
      </c>
      <c r="C163" s="800" t="s">
        <v>822</v>
      </c>
      <c r="D163" s="800" t="s">
        <v>1413</v>
      </c>
      <c r="E163" s="800" t="s">
        <v>821</v>
      </c>
      <c r="F163" s="874" t="s">
        <v>158</v>
      </c>
      <c r="H163" s="800" t="s">
        <v>1414</v>
      </c>
      <c r="I163" s="800" t="s">
        <v>1415</v>
      </c>
      <c r="J163" s="822" t="str">
        <f t="shared" si="8"/>
        <v>GoldL'azurde Company For Jewelry</v>
      </c>
      <c r="K163" s="822" t="str">
        <f t="shared" si="9"/>
        <v>GoldL'azurde Company For Jewelry</v>
      </c>
    </row>
    <row r="164">
      <c r="A164" s="800" t="s">
        <v>149</v>
      </c>
      <c r="B164" s="800" t="s">
        <v>1416</v>
      </c>
      <c r="C164" s="800" t="s">
        <v>573</v>
      </c>
      <c r="D164" s="800" t="s">
        <v>1194</v>
      </c>
      <c r="E164" s="800" t="s">
        <v>572</v>
      </c>
      <c r="F164" s="874" t="s">
        <v>158</v>
      </c>
      <c r="H164" s="800" t="s">
        <v>1417</v>
      </c>
      <c r="I164" s="800" t="s">
        <v>1260</v>
      </c>
      <c r="J164" s="822" t="str">
        <f t="shared" si="8"/>
        <v>GoldLinBao Gold Mining</v>
      </c>
      <c r="K164" s="822" t="str">
        <f t="shared" si="9"/>
        <v>GoldLinBao Gold Mining</v>
      </c>
    </row>
    <row r="165">
      <c r="A165" s="800" t="s">
        <v>149</v>
      </c>
      <c r="B165" s="800" t="s">
        <v>573</v>
      </c>
      <c r="C165" s="800" t="s">
        <v>573</v>
      </c>
      <c r="D165" s="800" t="s">
        <v>1194</v>
      </c>
      <c r="E165" s="800" t="s">
        <v>572</v>
      </c>
      <c r="F165" s="874" t="s">
        <v>158</v>
      </c>
      <c r="H165" s="800" t="s">
        <v>1417</v>
      </c>
      <c r="I165" s="800" t="s">
        <v>1260</v>
      </c>
      <c r="J165" s="822" t="str">
        <f t="shared" si="8"/>
        <v>GoldLingbao Gold Co., Ltd.</v>
      </c>
      <c r="K165" s="822" t="str">
        <f t="shared" si="9"/>
        <v>GoldLingbao Gold Co., Ltd.</v>
      </c>
    </row>
    <row r="166">
      <c r="A166" s="800" t="s">
        <v>149</v>
      </c>
      <c r="B166" s="800" t="s">
        <v>576</v>
      </c>
      <c r="C166" s="800" t="s">
        <v>576</v>
      </c>
      <c r="D166" s="800" t="s">
        <v>1194</v>
      </c>
      <c r="E166" s="800" t="s">
        <v>575</v>
      </c>
      <c r="F166" s="874" t="s">
        <v>158</v>
      </c>
      <c r="H166" s="800" t="s">
        <v>1417</v>
      </c>
      <c r="I166" s="800" t="s">
        <v>1260</v>
      </c>
      <c r="J166" s="822" t="str">
        <f t="shared" si="8"/>
        <v>GoldLingbao Jinyuan Tonghui Refinery Co., Ltd.</v>
      </c>
      <c r="K166" s="822" t="str">
        <f t="shared" si="9"/>
        <v>GoldLingbao Jinyuan Tonghui Refinery Co., Ltd.</v>
      </c>
    </row>
    <row r="167">
      <c r="A167" s="800" t="s">
        <v>149</v>
      </c>
      <c r="B167" s="800" t="s">
        <v>463</v>
      </c>
      <c r="C167" s="800" t="s">
        <v>463</v>
      </c>
      <c r="D167" s="800" t="s">
        <v>1418</v>
      </c>
      <c r="E167" s="800" t="s">
        <v>462</v>
      </c>
      <c r="F167" s="874" t="s">
        <v>158</v>
      </c>
      <c r="H167" s="800" t="s">
        <v>1419</v>
      </c>
      <c r="I167" s="800" t="s">
        <v>1419</v>
      </c>
      <c r="J167" s="822" t="str">
        <f t="shared" si="8"/>
        <v>GoldL'Orfebre S.A.</v>
      </c>
      <c r="K167" s="822" t="str">
        <f t="shared" si="9"/>
        <v>GoldL'Orfebre S.A.</v>
      </c>
    </row>
    <row r="168">
      <c r="A168" s="800" t="s">
        <v>149</v>
      </c>
      <c r="B168" s="800" t="s">
        <v>742</v>
      </c>
      <c r="C168" s="800" t="s">
        <v>742</v>
      </c>
      <c r="D168" s="800" t="s">
        <v>1273</v>
      </c>
      <c r="E168" s="800" t="s">
        <v>741</v>
      </c>
      <c r="F168" s="874" t="s">
        <v>158</v>
      </c>
      <c r="H168" s="800" t="s">
        <v>1420</v>
      </c>
      <c r="I168" s="800" t="s">
        <v>1421</v>
      </c>
      <c r="J168" s="822" t="str">
        <f t="shared" si="8"/>
        <v>GoldLS MnM Inc.</v>
      </c>
      <c r="K168" s="822" t="str">
        <f t="shared" si="9"/>
        <v>GoldLS MnM Inc.</v>
      </c>
    </row>
    <row r="169">
      <c r="A169" s="800" t="s">
        <v>149</v>
      </c>
      <c r="B169" s="800" t="s">
        <v>754</v>
      </c>
      <c r="C169" s="800" t="s">
        <v>754</v>
      </c>
      <c r="D169" s="800" t="s">
        <v>1273</v>
      </c>
      <c r="E169" s="800" t="s">
        <v>753</v>
      </c>
      <c r="F169" s="874" t="s">
        <v>158</v>
      </c>
      <c r="H169" s="800" t="s">
        <v>1336</v>
      </c>
      <c r="I169" s="800" t="s">
        <v>1337</v>
      </c>
      <c r="J169" s="822" t="str">
        <f t="shared" si="8"/>
        <v>GoldLT Metal Ltd.</v>
      </c>
      <c r="K169" s="822" t="str">
        <f t="shared" si="9"/>
        <v>GoldLT Metal Ltd.</v>
      </c>
    </row>
    <row r="170">
      <c r="A170" s="800" t="s">
        <v>149</v>
      </c>
      <c r="B170" s="800" t="s">
        <v>582</v>
      </c>
      <c r="C170" s="800" t="s">
        <v>582</v>
      </c>
      <c r="D170" s="800" t="s">
        <v>1194</v>
      </c>
      <c r="E170" s="800" t="s">
        <v>581</v>
      </c>
      <c r="F170" s="874" t="s">
        <v>158</v>
      </c>
      <c r="H170" s="800" t="s">
        <v>1422</v>
      </c>
      <c r="I170" s="800" t="s">
        <v>1260</v>
      </c>
      <c r="J170" s="822" t="str">
        <f t="shared" si="8"/>
        <v>GoldLuoyang Zijin Yinhui Gold Refinery Co., Ltd.</v>
      </c>
      <c r="K170" s="822" t="str">
        <f t="shared" si="9"/>
        <v>GoldLuoyang Zijin Yinhui Gold Refinery Co., Ltd.</v>
      </c>
    </row>
    <row r="171">
      <c r="A171" s="800" t="s">
        <v>149</v>
      </c>
      <c r="B171" s="800" t="s">
        <v>1423</v>
      </c>
      <c r="C171" s="800" t="s">
        <v>582</v>
      </c>
      <c r="D171" s="800" t="s">
        <v>1194</v>
      </c>
      <c r="E171" s="800" t="s">
        <v>581</v>
      </c>
      <c r="F171" s="874" t="s">
        <v>158</v>
      </c>
      <c r="H171" s="800" t="s">
        <v>1422</v>
      </c>
      <c r="I171" s="800" t="s">
        <v>1260</v>
      </c>
      <c r="J171" s="822" t="str">
        <f t="shared" si="8"/>
        <v>GoldLuoyang Zijin Yinhui Gold Smelting</v>
      </c>
      <c r="K171" s="822" t="str">
        <f t="shared" si="9"/>
        <v>GoldLuoyang Zijin Yinhui Gold Smelting</v>
      </c>
    </row>
    <row r="172">
      <c r="A172" s="800" t="s">
        <v>149</v>
      </c>
      <c r="B172" s="800" t="s">
        <v>1424</v>
      </c>
      <c r="C172" s="800" t="s">
        <v>582</v>
      </c>
      <c r="D172" s="800" t="s">
        <v>1194</v>
      </c>
      <c r="E172" s="800" t="s">
        <v>581</v>
      </c>
      <c r="F172" s="874" t="s">
        <v>158</v>
      </c>
      <c r="H172" s="800" t="s">
        <v>1422</v>
      </c>
      <c r="I172" s="800" t="s">
        <v>1260</v>
      </c>
      <c r="J172" s="822" t="str">
        <f t="shared" si="8"/>
        <v>GoldLuoyang Zijin Yinhui Metal Smelt Co Ltd</v>
      </c>
      <c r="K172" s="822" t="str">
        <f t="shared" si="9"/>
        <v>GoldLuoyang Zijin Yinhui Metal Smelt Co Ltd</v>
      </c>
    </row>
    <row r="173">
      <c r="A173" s="800" t="s">
        <v>149</v>
      </c>
      <c r="B173" s="800" t="s">
        <v>489</v>
      </c>
      <c r="C173" s="800" t="s">
        <v>489</v>
      </c>
      <c r="D173" s="800" t="s">
        <v>1189</v>
      </c>
      <c r="E173" s="800" t="s">
        <v>488</v>
      </c>
      <c r="F173" s="874" t="s">
        <v>158</v>
      </c>
      <c r="H173" s="800" t="s">
        <v>1425</v>
      </c>
      <c r="I173" s="800" t="s">
        <v>1426</v>
      </c>
      <c r="J173" s="822" t="str">
        <f t="shared" si="8"/>
        <v>GoldMarsam Metals</v>
      </c>
      <c r="K173" s="822" t="str">
        <f t="shared" si="9"/>
        <v>GoldMarsam Metals</v>
      </c>
    </row>
    <row r="174">
      <c r="A174" s="800" t="s">
        <v>149</v>
      </c>
      <c r="B174" s="800" t="s">
        <v>929</v>
      </c>
      <c r="C174" s="800" t="s">
        <v>929</v>
      </c>
      <c r="D174" s="800" t="s">
        <v>1151</v>
      </c>
      <c r="E174" s="800" t="s">
        <v>928</v>
      </c>
      <c r="F174" s="874" t="s">
        <v>158</v>
      </c>
      <c r="H174" s="800" t="s">
        <v>1427</v>
      </c>
      <c r="I174" s="800" t="s">
        <v>1428</v>
      </c>
      <c r="J174" s="822" t="str">
        <f t="shared" si="8"/>
        <v>GoldMaterion</v>
      </c>
      <c r="K174" s="822" t="str">
        <f t="shared" si="9"/>
        <v>GoldMaterion</v>
      </c>
    </row>
    <row r="175">
      <c r="A175" s="800" t="s">
        <v>149</v>
      </c>
      <c r="B175" s="800" t="s">
        <v>679</v>
      </c>
      <c r="C175" s="800" t="s">
        <v>679</v>
      </c>
      <c r="D175" s="800" t="s">
        <v>1166</v>
      </c>
      <c r="E175" s="800" t="s">
        <v>678</v>
      </c>
      <c r="F175" s="874" t="s">
        <v>158</v>
      </c>
      <c r="H175" s="800" t="s">
        <v>1429</v>
      </c>
      <c r="I175" s="800" t="s">
        <v>1283</v>
      </c>
      <c r="J175" s="822" t="str">
        <f t="shared" si="8"/>
        <v>GoldMatsuda Sangyo Co., Ltd.</v>
      </c>
      <c r="K175" s="822" t="str">
        <f t="shared" si="9"/>
        <v>GoldMatsuda Sangyo Co., Ltd.</v>
      </c>
    </row>
    <row r="176">
      <c r="A176" s="800" t="s">
        <v>149</v>
      </c>
      <c r="B176" s="800" t="s">
        <v>1092</v>
      </c>
      <c r="C176" s="800" t="s">
        <v>1092</v>
      </c>
      <c r="D176" s="800" t="s">
        <v>1213</v>
      </c>
      <c r="E176" s="800" t="s">
        <v>1091</v>
      </c>
      <c r="F176" s="874" t="s">
        <v>158</v>
      </c>
      <c r="H176" s="800" t="s">
        <v>1430</v>
      </c>
      <c r="I176" s="800" t="s">
        <v>1431</v>
      </c>
      <c r="J176" s="822" t="str">
        <f t="shared" si="8"/>
        <v>GoldMD Overseas</v>
      </c>
      <c r="K176" s="822" t="str">
        <f t="shared" si="9"/>
        <v>GoldMD Overseas</v>
      </c>
    </row>
    <row r="177">
      <c r="A177" s="800" t="s">
        <v>149</v>
      </c>
      <c r="B177" s="800" t="s">
        <v>1432</v>
      </c>
      <c r="C177" s="800" t="s">
        <v>694</v>
      </c>
      <c r="D177" s="800" t="s">
        <v>1166</v>
      </c>
      <c r="E177" s="800" t="s">
        <v>693</v>
      </c>
      <c r="F177" s="874" t="s">
        <v>158</v>
      </c>
      <c r="H177" s="800" t="s">
        <v>1433</v>
      </c>
      <c r="I177" s="800" t="s">
        <v>1434</v>
      </c>
      <c r="J177" s="822" t="str">
        <f t="shared" si="8"/>
        <v>GoldMEM(Sumitomo Group)</v>
      </c>
      <c r="K177" s="822" t="str">
        <f t="shared" si="9"/>
        <v>GoldMEM(Sumitomo Group)</v>
      </c>
    </row>
    <row r="178">
      <c r="A178" s="800" t="s">
        <v>149</v>
      </c>
      <c r="B178" s="800" t="s">
        <v>1096</v>
      </c>
      <c r="C178" s="800" t="s">
        <v>1096</v>
      </c>
      <c r="D178" s="800" t="s">
        <v>1216</v>
      </c>
      <c r="E178" s="800" t="s">
        <v>1095</v>
      </c>
      <c r="F178" s="874" t="s">
        <v>158</v>
      </c>
      <c r="H178" s="800" t="s">
        <v>1435</v>
      </c>
      <c r="I178" s="800" t="s">
        <v>1218</v>
      </c>
      <c r="J178" s="822" t="str">
        <f t="shared" si="8"/>
        <v>GoldMetal Concentrators SA (Pty) Ltd.</v>
      </c>
      <c r="K178" s="822" t="str">
        <f t="shared" si="9"/>
        <v>GoldMetal Concentrators SA (Pty) Ltd.</v>
      </c>
    </row>
    <row r="179">
      <c r="A179" s="800" t="s">
        <v>149</v>
      </c>
      <c r="B179" s="800" t="s">
        <v>1436</v>
      </c>
      <c r="C179" s="800" t="s">
        <v>777</v>
      </c>
      <c r="D179" s="800" t="s">
        <v>1232</v>
      </c>
      <c r="E179" s="800" t="s">
        <v>776</v>
      </c>
      <c r="F179" s="874" t="s">
        <v>158</v>
      </c>
      <c r="H179" s="800" t="s">
        <v>1437</v>
      </c>
      <c r="I179" s="800" t="s">
        <v>1438</v>
      </c>
      <c r="J179" s="822" t="str">
        <f t="shared" si="8"/>
        <v>GoldMetal?rgica Met-Mex Pe?oles, S.A. de C.V</v>
      </c>
      <c r="K179" s="822" t="str">
        <f t="shared" si="9"/>
        <v>GoldMetal?rgica Met-Mex Pe?oles, S.A. de C.V</v>
      </c>
    </row>
    <row r="180">
      <c r="A180" s="800" t="s">
        <v>149</v>
      </c>
      <c r="B180" s="800" t="s">
        <v>1094</v>
      </c>
      <c r="C180" s="800" t="s">
        <v>1094</v>
      </c>
      <c r="D180" s="800" t="s">
        <v>1151</v>
      </c>
      <c r="E180" s="800" t="s">
        <v>1093</v>
      </c>
      <c r="F180" s="874" t="s">
        <v>158</v>
      </c>
      <c r="H180" s="800" t="s">
        <v>1439</v>
      </c>
      <c r="I180" s="800" t="s">
        <v>1440</v>
      </c>
      <c r="J180" s="822" t="str">
        <f t="shared" si="8"/>
        <v>GoldMetallix Refining Inc.</v>
      </c>
      <c r="K180" s="822" t="str">
        <f t="shared" si="9"/>
        <v>GoldMetallix Refining Inc.</v>
      </c>
    </row>
    <row r="181">
      <c r="A181" s="800" t="s">
        <v>149</v>
      </c>
      <c r="B181" s="800" t="s">
        <v>1441</v>
      </c>
      <c r="C181" s="800" t="s">
        <v>480</v>
      </c>
      <c r="D181" s="800" t="s">
        <v>1362</v>
      </c>
      <c r="E181" s="800" t="s">
        <v>479</v>
      </c>
      <c r="F181" s="874" t="s">
        <v>158</v>
      </c>
      <c r="H181" s="800" t="s">
        <v>1442</v>
      </c>
      <c r="I181" s="800" t="s">
        <v>1364</v>
      </c>
      <c r="J181" s="822" t="str">
        <f t="shared" si="8"/>
        <v>GoldMetallurgie Hoboken Overpelt</v>
      </c>
      <c r="K181" s="822" t="str">
        <f t="shared" si="9"/>
        <v>GoldMetallurgie Hoboken Overpelt</v>
      </c>
    </row>
    <row r="182">
      <c r="A182" s="800" t="s">
        <v>149</v>
      </c>
      <c r="B182" s="800" t="s">
        <v>1443</v>
      </c>
      <c r="C182" s="800" t="s">
        <v>848</v>
      </c>
      <c r="D182" s="800" t="s">
        <v>1199</v>
      </c>
      <c r="E182" s="800" t="s">
        <v>847</v>
      </c>
      <c r="F182" s="874" t="s">
        <v>158</v>
      </c>
      <c r="H182" s="800" t="s">
        <v>1444</v>
      </c>
      <c r="I182" s="800" t="s">
        <v>1445</v>
      </c>
      <c r="J182" s="822" t="str">
        <f t="shared" si="8"/>
        <v>GoldMetalor Switzerland</v>
      </c>
      <c r="K182" s="822" t="str">
        <f t="shared" si="9"/>
        <v>GoldMetalor Switzerland</v>
      </c>
    </row>
    <row r="183">
      <c r="A183" s="800" t="s">
        <v>149</v>
      </c>
      <c r="B183" s="800" t="s">
        <v>515</v>
      </c>
      <c r="C183" s="800" t="s">
        <v>515</v>
      </c>
      <c r="D183" s="800" t="s">
        <v>1194</v>
      </c>
      <c r="E183" s="800" t="s">
        <v>514</v>
      </c>
      <c r="F183" s="874" t="s">
        <v>158</v>
      </c>
      <c r="H183" s="800" t="s">
        <v>1446</v>
      </c>
      <c r="I183" s="800" t="s">
        <v>1345</v>
      </c>
      <c r="J183" s="822" t="str">
        <f t="shared" si="8"/>
        <v>GoldMetalor Technologies (Hong Kong) Ltd.</v>
      </c>
      <c r="K183" s="822" t="str">
        <f t="shared" si="9"/>
        <v>GoldMetalor Technologies (Hong Kong) Ltd.</v>
      </c>
    </row>
    <row r="184">
      <c r="A184" s="800" t="s">
        <v>149</v>
      </c>
      <c r="B184" s="800" t="s">
        <v>814</v>
      </c>
      <c r="C184" s="800" t="s">
        <v>814</v>
      </c>
      <c r="D184" s="800" t="s">
        <v>1447</v>
      </c>
      <c r="E184" s="800" t="s">
        <v>813</v>
      </c>
      <c r="F184" s="874" t="s">
        <v>158</v>
      </c>
      <c r="H184" s="800" t="s">
        <v>815</v>
      </c>
      <c r="I184" s="800" t="s">
        <v>1448</v>
      </c>
      <c r="J184" s="822" t="str">
        <f t="shared" si="8"/>
        <v>GoldMetalor Technologies (Singapore) Pte., Ltd.</v>
      </c>
      <c r="K184" s="822" t="str">
        <f t="shared" si="9"/>
        <v>GoldMetalor Technologies (Singapore) Pte., Ltd.</v>
      </c>
    </row>
    <row r="185">
      <c r="A185" s="800" t="s">
        <v>149</v>
      </c>
      <c r="B185" s="800" t="s">
        <v>512</v>
      </c>
      <c r="C185" s="800" t="s">
        <v>512</v>
      </c>
      <c r="D185" s="800" t="s">
        <v>1194</v>
      </c>
      <c r="E185" s="800" t="s">
        <v>511</v>
      </c>
      <c r="F185" s="874" t="s">
        <v>158</v>
      </c>
      <c r="H185" s="800" t="s">
        <v>1449</v>
      </c>
      <c r="I185" s="800" t="s">
        <v>1277</v>
      </c>
      <c r="J185" s="822" t="str">
        <f t="shared" si="8"/>
        <v>GoldMetalor Technologies (Suzhou) Ltd.</v>
      </c>
      <c r="K185" s="822" t="str">
        <f t="shared" si="9"/>
        <v>GoldMetalor Technologies (Suzhou) Ltd.</v>
      </c>
    </row>
    <row r="186">
      <c r="A186" s="800" t="s">
        <v>149</v>
      </c>
      <c r="B186" s="800" t="s">
        <v>848</v>
      </c>
      <c r="C186" s="800" t="s">
        <v>848</v>
      </c>
      <c r="D186" s="800" t="s">
        <v>1199</v>
      </c>
      <c r="E186" s="800" t="s">
        <v>847</v>
      </c>
      <c r="F186" s="874" t="s">
        <v>158</v>
      </c>
      <c r="H186" s="800" t="s">
        <v>1444</v>
      </c>
      <c r="I186" s="800" t="s">
        <v>1445</v>
      </c>
      <c r="J186" s="822" t="str">
        <f t="shared" si="8"/>
        <v>GoldMetalor Technologies S.A.</v>
      </c>
      <c r="K186" s="822" t="str">
        <f t="shared" si="9"/>
        <v>GoldMetalor Technologies S.A.</v>
      </c>
    </row>
    <row r="187">
      <c r="A187" s="800" t="s">
        <v>149</v>
      </c>
      <c r="B187" s="800" t="s">
        <v>905</v>
      </c>
      <c r="C187" s="800" t="s">
        <v>905</v>
      </c>
      <c r="D187" s="800" t="s">
        <v>1151</v>
      </c>
      <c r="E187" s="800" t="s">
        <v>904</v>
      </c>
      <c r="F187" s="874" t="s">
        <v>158</v>
      </c>
      <c r="H187" s="800" t="s">
        <v>1450</v>
      </c>
      <c r="I187" s="800" t="s">
        <v>1451</v>
      </c>
      <c r="J187" s="822" t="str">
        <f t="shared" si="8"/>
        <v>GoldMetalor USA Refining Corporation</v>
      </c>
      <c r="K187" s="822" t="str">
        <f t="shared" si="9"/>
        <v>GoldMetalor USA Refining Corporation</v>
      </c>
    </row>
    <row r="188">
      <c r="A188" s="800" t="s">
        <v>149</v>
      </c>
      <c r="B188" s="800" t="s">
        <v>777</v>
      </c>
      <c r="C188" s="800" t="s">
        <v>777</v>
      </c>
      <c r="D188" s="800" t="s">
        <v>1232</v>
      </c>
      <c r="E188" s="800" t="s">
        <v>776</v>
      </c>
      <c r="F188" s="874" t="s">
        <v>158</v>
      </c>
      <c r="H188" s="800" t="s">
        <v>1437</v>
      </c>
      <c r="I188" s="800" t="s">
        <v>1438</v>
      </c>
      <c r="J188" s="822" t="str">
        <f t="shared" si="8"/>
        <v>GoldMetalurgica Met-Mex Penoles S.A. De C.V.</v>
      </c>
      <c r="K188" s="822" t="str">
        <f t="shared" si="9"/>
        <v>GoldMetalurgica Met-Mex Penoles S.A. De C.V.</v>
      </c>
    </row>
    <row r="189">
      <c r="A189" s="800" t="s">
        <v>149</v>
      </c>
      <c r="B189" s="800" t="s">
        <v>1452</v>
      </c>
      <c r="C189" s="800" t="s">
        <v>777</v>
      </c>
      <c r="D189" s="800" t="s">
        <v>1232</v>
      </c>
      <c r="E189" s="800" t="s">
        <v>776</v>
      </c>
      <c r="F189" s="874" t="s">
        <v>158</v>
      </c>
      <c r="H189" s="800" t="s">
        <v>1437</v>
      </c>
      <c r="I189" s="800" t="s">
        <v>1438</v>
      </c>
      <c r="J189" s="822" t="str">
        <f t="shared" si="8"/>
        <v>GoldMetalúrgica Met-Mex Peñoles S.A. De C.V.</v>
      </c>
      <c r="K189" s="822" t="str">
        <f t="shared" si="9"/>
        <v>GoldMetalúrgica Met-Mex Peñoles S.A. De C.V.</v>
      </c>
    </row>
    <row r="190">
      <c r="A190" s="800" t="s">
        <v>149</v>
      </c>
      <c r="B190" s="800" t="s">
        <v>1453</v>
      </c>
      <c r="C190" s="800" t="s">
        <v>777</v>
      </c>
      <c r="D190" s="800" t="s">
        <v>1232</v>
      </c>
      <c r="E190" s="800" t="s">
        <v>776</v>
      </c>
      <c r="F190" s="874" t="s">
        <v>158</v>
      </c>
      <c r="H190" s="800" t="s">
        <v>1437</v>
      </c>
      <c r="I190" s="800" t="s">
        <v>1438</v>
      </c>
      <c r="J190" s="822" t="str">
        <f t="shared" si="8"/>
        <v>GoldMet-Mex Pe?oles, S.A.</v>
      </c>
      <c r="K190" s="822" t="str">
        <f t="shared" si="9"/>
        <v>GoldMet-Mex Pe?oles, S.A.</v>
      </c>
    </row>
    <row r="191">
      <c r="A191" s="800" t="s">
        <v>149</v>
      </c>
      <c r="B191" s="800" t="s">
        <v>1454</v>
      </c>
      <c r="C191" s="800" t="s">
        <v>777</v>
      </c>
      <c r="D191" s="800" t="s">
        <v>1232</v>
      </c>
      <c r="E191" s="800" t="s">
        <v>776</v>
      </c>
      <c r="F191" s="874" t="s">
        <v>158</v>
      </c>
      <c r="H191" s="800" t="s">
        <v>1437</v>
      </c>
      <c r="I191" s="800" t="s">
        <v>1438</v>
      </c>
      <c r="J191" s="822" t="str">
        <f t="shared" si="8"/>
        <v>GoldMet-Mex Penoles, S.A.</v>
      </c>
      <c r="K191" s="822" t="str">
        <f t="shared" si="9"/>
        <v>GoldMet-Mex Penoles, S.A.</v>
      </c>
    </row>
    <row r="192">
      <c r="A192" s="800" t="s">
        <v>149</v>
      </c>
      <c r="B192" s="800" t="s">
        <v>349</v>
      </c>
      <c r="C192" s="800" t="s">
        <v>349</v>
      </c>
      <c r="D192" s="800" t="s">
        <v>1166</v>
      </c>
      <c r="E192" s="800" t="s">
        <v>655</v>
      </c>
      <c r="F192" s="874" t="s">
        <v>158</v>
      </c>
      <c r="H192" s="800" t="s">
        <v>1168</v>
      </c>
      <c r="I192" s="800" t="s">
        <v>1168</v>
      </c>
      <c r="J192" s="822" t="str">
        <f t="shared" si="8"/>
        <v>GoldMitsubishi Materials Corporation</v>
      </c>
      <c r="K192" s="822" t="str">
        <f t="shared" si="9"/>
        <v>GoldMitsubishi Materials Corporation</v>
      </c>
    </row>
    <row r="193">
      <c r="A193" s="800" t="s">
        <v>149</v>
      </c>
      <c r="B193" s="800" t="s">
        <v>1455</v>
      </c>
      <c r="C193" s="800" t="s">
        <v>229</v>
      </c>
      <c r="D193" s="800" t="s">
        <v>1166</v>
      </c>
      <c r="E193" s="800" t="s">
        <v>665</v>
      </c>
      <c r="F193" s="874" t="s">
        <v>158</v>
      </c>
      <c r="H193" s="800" t="s">
        <v>1456</v>
      </c>
      <c r="I193" s="800" t="s">
        <v>1457</v>
      </c>
      <c r="J193" s="822" t="str">
        <f t="shared" si="8"/>
        <v>GoldMitsui Kinzoku Co., Ltd.</v>
      </c>
      <c r="K193" s="822" t="str">
        <f t="shared" si="9"/>
        <v>GoldMitsui Kinzoku Co., Ltd.</v>
      </c>
    </row>
    <row r="194">
      <c r="A194" s="800" t="s">
        <v>149</v>
      </c>
      <c r="B194" s="800" t="s">
        <v>229</v>
      </c>
      <c r="C194" s="800" t="s">
        <v>229</v>
      </c>
      <c r="D194" s="800" t="s">
        <v>1166</v>
      </c>
      <c r="E194" s="800" t="s">
        <v>665</v>
      </c>
      <c r="F194" s="874" t="s">
        <v>158</v>
      </c>
      <c r="H194" s="800" t="s">
        <v>1456</v>
      </c>
      <c r="I194" s="800" t="s">
        <v>1457</v>
      </c>
      <c r="J194" s="822" t="str">
        <f t="shared" si="8"/>
        <v>GoldMitsui Mining and Smelting Co., Ltd.</v>
      </c>
      <c r="K194" s="822" t="str">
        <f t="shared" si="9"/>
        <v>GoldMitsui Mining and Smelting Co., Ltd.</v>
      </c>
    </row>
    <row r="195">
      <c r="A195" s="800" t="s">
        <v>149</v>
      </c>
      <c r="B195" s="800" t="s">
        <v>860</v>
      </c>
      <c r="C195" s="800" t="s">
        <v>860</v>
      </c>
      <c r="D195" s="800" t="s">
        <v>1199</v>
      </c>
      <c r="E195" s="800" t="s">
        <v>859</v>
      </c>
      <c r="F195" s="874" t="s">
        <v>158</v>
      </c>
      <c r="H195" s="800" t="s">
        <v>1458</v>
      </c>
      <c r="I195" s="800" t="s">
        <v>1459</v>
      </c>
      <c r="J195" s="822" t="str">
        <f t="shared" si="8"/>
        <v>GoldMKS PAMP SA</v>
      </c>
      <c r="K195" s="822" t="str">
        <f t="shared" si="9"/>
        <v>GoldMKS PAMP SA</v>
      </c>
    </row>
    <row r="196">
      <c r="A196" s="800" t="s">
        <v>149</v>
      </c>
      <c r="B196" s="800" t="s">
        <v>621</v>
      </c>
      <c r="C196" s="800" t="s">
        <v>621</v>
      </c>
      <c r="D196" s="800" t="s">
        <v>1213</v>
      </c>
      <c r="E196" s="800" t="s">
        <v>620</v>
      </c>
      <c r="F196" s="874" t="s">
        <v>158</v>
      </c>
      <c r="H196" s="800" t="s">
        <v>1460</v>
      </c>
      <c r="I196" s="800" t="s">
        <v>1461</v>
      </c>
      <c r="J196" s="822" t="str">
        <f t="shared" si="8"/>
        <v>GoldMMTC-PAMP India Pvt., Ltd.</v>
      </c>
      <c r="K196" s="822" t="str">
        <f t="shared" si="9"/>
        <v>GoldMMTC-PAMP India Pvt., Ltd.</v>
      </c>
    </row>
    <row r="197">
      <c r="A197" s="800" t="s">
        <v>149</v>
      </c>
      <c r="B197" s="800" t="s">
        <v>343</v>
      </c>
      <c r="C197" s="800" t="s">
        <v>343</v>
      </c>
      <c r="D197" s="800" t="s">
        <v>1462</v>
      </c>
      <c r="E197" s="800" t="s">
        <v>767</v>
      </c>
      <c r="F197" s="874" t="s">
        <v>158</v>
      </c>
      <c r="H197" s="800" t="s">
        <v>1463</v>
      </c>
      <c r="I197" s="800" t="s">
        <v>1464</v>
      </c>
      <c r="J197" s="822" t="str">
        <f t="shared" si="8"/>
        <v>GoldModeltech Sdn Bhd</v>
      </c>
      <c r="K197" s="822" t="str">
        <f t="shared" si="9"/>
        <v>GoldModeltech Sdn Bhd</v>
      </c>
    </row>
    <row r="198">
      <c r="A198" s="800" t="s">
        <v>149</v>
      </c>
      <c r="B198" s="800" t="s">
        <v>780</v>
      </c>
      <c r="C198" s="800" t="s">
        <v>780</v>
      </c>
      <c r="D198" s="800" t="s">
        <v>1465</v>
      </c>
      <c r="E198" s="800" t="s">
        <v>779</v>
      </c>
      <c r="F198" s="874" t="s">
        <v>158</v>
      </c>
      <c r="H198" s="800" t="s">
        <v>1466</v>
      </c>
      <c r="I198" s="800" t="s">
        <v>1467</v>
      </c>
      <c r="J198" s="822" t="str">
        <f t="shared" si="8"/>
        <v>GoldMorris and Watson</v>
      </c>
      <c r="K198" s="822" t="str">
        <f t="shared" si="9"/>
        <v>GoldMorris and Watson</v>
      </c>
    </row>
    <row r="199">
      <c r="A199" s="800" t="s">
        <v>149</v>
      </c>
      <c r="B199" s="800" t="s">
        <v>805</v>
      </c>
      <c r="C199" s="800" t="s">
        <v>805</v>
      </c>
      <c r="D199" s="800" t="s">
        <v>1287</v>
      </c>
      <c r="E199" s="800" t="s">
        <v>804</v>
      </c>
      <c r="F199" s="874" t="s">
        <v>158</v>
      </c>
      <c r="H199" s="800" t="s">
        <v>1299</v>
      </c>
      <c r="I199" s="800" t="s">
        <v>1300</v>
      </c>
      <c r="J199" s="822" t="str">
        <f ref="J199:J262" t="shared" si="10">A199&amp;B199</f>
        <v>GoldMoscow Special Alloys Processing Plant</v>
      </c>
      <c r="K199" s="822" t="str">
        <f ref="K199:K262" t="shared" si="11">A199&amp;B199</f>
        <v>GoldMoscow Special Alloys Processing Plant</v>
      </c>
    </row>
    <row r="200">
      <c r="A200" s="800" t="s">
        <v>149</v>
      </c>
      <c r="B200" s="800" t="s">
        <v>871</v>
      </c>
      <c r="C200" s="800" t="s">
        <v>871</v>
      </c>
      <c r="D200" s="800" t="s">
        <v>1210</v>
      </c>
      <c r="E200" s="800" t="s">
        <v>870</v>
      </c>
      <c r="F200" s="874" t="s">
        <v>158</v>
      </c>
      <c r="H200" s="800" t="s">
        <v>1468</v>
      </c>
      <c r="I200" s="800" t="s">
        <v>1212</v>
      </c>
      <c r="J200" s="822" t="str">
        <f t="shared" si="10"/>
        <v>GoldNadir Metal Rafineri San. Ve Tic. A.S.</v>
      </c>
      <c r="K200" s="822" t="str">
        <f t="shared" si="11"/>
        <v>GoldNadir Metal Rafineri San. Ve Tic. A.S.</v>
      </c>
    </row>
    <row r="201">
      <c r="A201" s="800" t="s">
        <v>149</v>
      </c>
      <c r="B201" s="800" t="s">
        <v>1469</v>
      </c>
      <c r="C201" s="800" t="s">
        <v>871</v>
      </c>
      <c r="D201" s="800" t="s">
        <v>1210</v>
      </c>
      <c r="E201" s="800" t="s">
        <v>870</v>
      </c>
      <c r="F201" s="874" t="s">
        <v>158</v>
      </c>
      <c r="H201" s="800" t="s">
        <v>1468</v>
      </c>
      <c r="I201" s="800" t="s">
        <v>1212</v>
      </c>
      <c r="J201" s="822" t="str">
        <f t="shared" si="10"/>
        <v>GoldNadir Metal Rafineri San. Ve Tic. A.Ş.</v>
      </c>
      <c r="K201" s="822" t="str">
        <f t="shared" si="11"/>
        <v>GoldNadir Metal Rafineri San. Ve Tic. A.Ş.</v>
      </c>
    </row>
    <row r="202">
      <c r="A202" s="800" t="s">
        <v>149</v>
      </c>
      <c r="B202" s="800" t="s">
        <v>938</v>
      </c>
      <c r="C202" s="800" t="s">
        <v>938</v>
      </c>
      <c r="D202" s="800" t="s">
        <v>1182</v>
      </c>
      <c r="E202" s="800" t="s">
        <v>937</v>
      </c>
      <c r="F202" s="874" t="s">
        <v>158</v>
      </c>
      <c r="H202" s="800" t="s">
        <v>1470</v>
      </c>
      <c r="I202" s="800" t="s">
        <v>1471</v>
      </c>
      <c r="J202" s="822" t="str">
        <f t="shared" si="10"/>
        <v>GoldNavoi Mining and Metallurgical Combinat</v>
      </c>
      <c r="K202" s="822" t="str">
        <f t="shared" si="11"/>
        <v>GoldNavoi Mining and Metallurgical Combinat</v>
      </c>
    </row>
    <row r="203">
      <c r="A203" s="800" t="s">
        <v>149</v>
      </c>
      <c r="B203" s="800" t="s">
        <v>751</v>
      </c>
      <c r="C203" s="800" t="s">
        <v>751</v>
      </c>
      <c r="D203" s="800" t="s">
        <v>1273</v>
      </c>
      <c r="E203" s="800" t="s">
        <v>750</v>
      </c>
      <c r="F203" s="874" t="s">
        <v>158</v>
      </c>
      <c r="H203" s="800" t="s">
        <v>1472</v>
      </c>
      <c r="I203" s="800" t="s">
        <v>1275</v>
      </c>
      <c r="J203" s="822" t="str">
        <f t="shared" si="10"/>
        <v>GoldNH Recytech Company</v>
      </c>
      <c r="K203" s="822" t="str">
        <f t="shared" si="11"/>
        <v>GoldNH Recytech Company</v>
      </c>
    </row>
    <row r="204">
      <c r="A204" s="800" t="s">
        <v>149</v>
      </c>
      <c r="B204" s="800" t="s">
        <v>700</v>
      </c>
      <c r="C204" s="800" t="s">
        <v>700</v>
      </c>
      <c r="D204" s="800" t="s">
        <v>1166</v>
      </c>
      <c r="E204" s="800" t="s">
        <v>699</v>
      </c>
      <c r="F204" s="874" t="s">
        <v>158</v>
      </c>
      <c r="H204" s="800" t="s">
        <v>1473</v>
      </c>
      <c r="I204" s="800" t="s">
        <v>1474</v>
      </c>
      <c r="J204" s="822" t="str">
        <f t="shared" si="10"/>
        <v>GoldNihon Material Co., Ltd.</v>
      </c>
      <c r="K204" s="822" t="str">
        <f t="shared" si="11"/>
        <v>GoldNihon Material Co., Ltd.</v>
      </c>
    </row>
    <row r="205">
      <c r="A205" s="800" t="s">
        <v>149</v>
      </c>
      <c r="B205" s="800" t="s">
        <v>900</v>
      </c>
      <c r="C205" s="800" t="s">
        <v>900</v>
      </c>
      <c r="D205" s="800" t="s">
        <v>1151</v>
      </c>
      <c r="E205" s="800" t="s">
        <v>899</v>
      </c>
      <c r="F205" s="874" t="s">
        <v>158</v>
      </c>
      <c r="H205" s="800" t="s">
        <v>1475</v>
      </c>
      <c r="I205" s="800" t="s">
        <v>1155</v>
      </c>
      <c r="J205" s="822" t="str">
        <f t="shared" si="10"/>
        <v>GoldNOBLE METAL SERVICES</v>
      </c>
      <c r="K205" s="822" t="str">
        <f t="shared" si="11"/>
        <v>GoldNOBLE METAL SERVICES</v>
      </c>
    </row>
    <row r="206">
      <c r="A206" s="800" t="s">
        <v>149</v>
      </c>
      <c r="B206" s="800" t="s">
        <v>1476</v>
      </c>
      <c r="C206" s="800" t="s">
        <v>700</v>
      </c>
      <c r="D206" s="800" t="s">
        <v>1166</v>
      </c>
      <c r="E206" s="800" t="s">
        <v>699</v>
      </c>
      <c r="F206" s="874" t="s">
        <v>158</v>
      </c>
      <c r="H206" s="800" t="s">
        <v>1473</v>
      </c>
      <c r="I206" s="800" t="s">
        <v>1474</v>
      </c>
      <c r="J206" s="822" t="str">
        <f t="shared" si="10"/>
        <v>GoldNohon Material Corporation</v>
      </c>
      <c r="K206" s="822" t="str">
        <f t="shared" si="11"/>
        <v>GoldNohon Material Corporation</v>
      </c>
    </row>
    <row r="207">
      <c r="A207" s="800" t="s">
        <v>149</v>
      </c>
      <c r="B207" s="800" t="s">
        <v>1477</v>
      </c>
      <c r="C207" s="800" t="s">
        <v>598</v>
      </c>
      <c r="D207" s="800" t="s">
        <v>1159</v>
      </c>
      <c r="E207" s="800" t="s">
        <v>597</v>
      </c>
      <c r="F207" s="874" t="s">
        <v>158</v>
      </c>
      <c r="H207" s="800" t="s">
        <v>1221</v>
      </c>
      <c r="I207" s="800" t="s">
        <v>1221</v>
      </c>
      <c r="J207" s="822" t="str">
        <f t="shared" si="10"/>
        <v>GoldNorddeutsche Affinererie AG</v>
      </c>
      <c r="K207" s="822" t="str">
        <f t="shared" si="11"/>
        <v>GoldNorddeutsche Affinererie AG</v>
      </c>
    </row>
    <row r="208">
      <c r="A208" s="800" t="s">
        <v>149</v>
      </c>
      <c r="B208" s="800" t="s">
        <v>473</v>
      </c>
      <c r="C208" s="800" t="s">
        <v>473</v>
      </c>
      <c r="D208" s="800" t="s">
        <v>1478</v>
      </c>
      <c r="E208" s="800" t="s">
        <v>472</v>
      </c>
      <c r="F208" s="874" t="s">
        <v>158</v>
      </c>
      <c r="H208" s="800" t="s">
        <v>1479</v>
      </c>
      <c r="I208" s="800" t="s">
        <v>1480</v>
      </c>
      <c r="J208" s="822" t="str">
        <f t="shared" si="10"/>
        <v>GoldOgussa Osterreichische Gold- und Silber-Scheideanstalt GmbH</v>
      </c>
      <c r="K208" s="822" t="str">
        <f t="shared" si="11"/>
        <v>GoldOgussa Osterreichische Gold- und Silber-Scheideanstalt GmbH</v>
      </c>
    </row>
    <row r="209">
      <c r="A209" s="800" t="s">
        <v>149</v>
      </c>
      <c r="B209" s="800" t="s">
        <v>1481</v>
      </c>
      <c r="C209" s="800" t="s">
        <v>473</v>
      </c>
      <c r="D209" s="800" t="s">
        <v>1478</v>
      </c>
      <c r="E209" s="800" t="s">
        <v>472</v>
      </c>
      <c r="F209" s="874" t="s">
        <v>158</v>
      </c>
      <c r="H209" s="800" t="s">
        <v>1479</v>
      </c>
      <c r="I209" s="800" t="s">
        <v>1480</v>
      </c>
      <c r="J209" s="822" t="str">
        <f t="shared" si="10"/>
        <v>GoldÖgussa Österreichische Gold- und Silber-Scheideanstalt GmbH</v>
      </c>
      <c r="K209" s="822" t="str">
        <f t="shared" si="11"/>
        <v>GoldÖgussa Österreichische Gold- und Silber-Scheideanstalt GmbH</v>
      </c>
    </row>
    <row r="210">
      <c r="A210" s="800" t="s">
        <v>149</v>
      </c>
      <c r="B210" s="800" t="s">
        <v>703</v>
      </c>
      <c r="C210" s="800" t="s">
        <v>703</v>
      </c>
      <c r="D210" s="800" t="s">
        <v>1166</v>
      </c>
      <c r="E210" s="800" t="s">
        <v>702</v>
      </c>
      <c r="F210" s="874" t="s">
        <v>158</v>
      </c>
      <c r="H210" s="800" t="s">
        <v>1482</v>
      </c>
      <c r="I210" s="800" t="s">
        <v>1483</v>
      </c>
      <c r="J210" s="822" t="str">
        <f t="shared" si="10"/>
        <v>GoldOhura Precious Metal Industry Co., Ltd.</v>
      </c>
      <c r="K210" s="822" t="str">
        <f t="shared" si="11"/>
        <v>GoldOhura Precious Metal Industry Co., Ltd.</v>
      </c>
    </row>
    <row r="211">
      <c r="A211" s="800" t="s">
        <v>149</v>
      </c>
      <c r="B211" s="800" t="s">
        <v>793</v>
      </c>
      <c r="C211" s="800" t="s">
        <v>793</v>
      </c>
      <c r="D211" s="800" t="s">
        <v>1287</v>
      </c>
      <c r="E211" s="800" t="s">
        <v>792</v>
      </c>
      <c r="F211" s="874" t="s">
        <v>158</v>
      </c>
      <c r="H211" s="800" t="s">
        <v>1484</v>
      </c>
      <c r="I211" s="800" t="s">
        <v>1485</v>
      </c>
      <c r="J211" s="822" t="str">
        <f t="shared" si="10"/>
        <v>GoldOJSC "The Gulidov Krasnoyarsk Non-Ferrous Metals Plant" (OJSC Krastsvetmet)</v>
      </c>
      <c r="K211" s="822" t="str">
        <f t="shared" si="11"/>
        <v>GoldOJSC "The Gulidov Krasnoyarsk Non-Ferrous Metals Plant" (OJSC Krastsvetmet)</v>
      </c>
    </row>
    <row r="212">
      <c r="A212" s="800" t="s">
        <v>149</v>
      </c>
      <c r="B212" s="800" t="s">
        <v>1486</v>
      </c>
      <c r="C212" s="800" t="s">
        <v>793</v>
      </c>
      <c r="D212" s="800" t="s">
        <v>1287</v>
      </c>
      <c r="E212" s="800" t="s">
        <v>792</v>
      </c>
      <c r="F212" s="874" t="s">
        <v>158</v>
      </c>
      <c r="H212" s="800" t="s">
        <v>1484</v>
      </c>
      <c r="I212" s="800" t="s">
        <v>1485</v>
      </c>
      <c r="J212" s="822" t="str">
        <f t="shared" si="10"/>
        <v>GoldOJSC Krastsvetmet</v>
      </c>
      <c r="K212" s="822" t="str">
        <f t="shared" si="11"/>
        <v>GoldOJSC Krastsvetmet</v>
      </c>
    </row>
    <row r="213">
      <c r="A213" s="800" t="s">
        <v>149</v>
      </c>
      <c r="B213" s="800" t="s">
        <v>1487</v>
      </c>
      <c r="C213" s="800" t="s">
        <v>802</v>
      </c>
      <c r="D213" s="800" t="s">
        <v>1287</v>
      </c>
      <c r="E213" s="800" t="s">
        <v>801</v>
      </c>
      <c r="F213" s="874" t="s">
        <v>158</v>
      </c>
      <c r="H213" s="800" t="s">
        <v>1305</v>
      </c>
      <c r="I213" s="800" t="s">
        <v>1306</v>
      </c>
      <c r="J213" s="822" t="str">
        <f t="shared" si="10"/>
        <v>GoldOJSC Novosibirsk Refinery</v>
      </c>
      <c r="K213" s="822" t="str">
        <f t="shared" si="11"/>
        <v>GoldOJSC Novosibirsk Refinery</v>
      </c>
    </row>
    <row r="214">
      <c r="A214" s="800" t="s">
        <v>149</v>
      </c>
      <c r="B214" s="800" t="s">
        <v>1488</v>
      </c>
      <c r="C214" s="800" t="s">
        <v>860</v>
      </c>
      <c r="D214" s="800" t="s">
        <v>1199</v>
      </c>
      <c r="E214" s="800" t="s">
        <v>859</v>
      </c>
      <c r="F214" s="874" t="s">
        <v>158</v>
      </c>
      <c r="H214" s="800" t="s">
        <v>1458</v>
      </c>
      <c r="I214" s="800" t="s">
        <v>1459</v>
      </c>
      <c r="J214" s="822" t="str">
        <f t="shared" si="10"/>
        <v>GoldPAMP S.A.</v>
      </c>
      <c r="K214" s="822" t="str">
        <f t="shared" si="11"/>
        <v>GoldPAMP S.A.</v>
      </c>
    </row>
    <row r="215">
      <c r="A215" s="800" t="s">
        <v>149</v>
      </c>
      <c r="B215" s="800" t="s">
        <v>1489</v>
      </c>
      <c r="C215" s="800" t="s">
        <v>706</v>
      </c>
      <c r="D215" s="800" t="s">
        <v>1166</v>
      </c>
      <c r="E215" s="800" t="s">
        <v>705</v>
      </c>
      <c r="F215" s="874" t="s">
        <v>158</v>
      </c>
      <c r="H215" s="800" t="s">
        <v>1379</v>
      </c>
      <c r="I215" s="800" t="s">
        <v>1380</v>
      </c>
      <c r="J215" s="822" t="str">
        <f t="shared" si="10"/>
        <v>GoldPan Pacific Copper Co Ltd.</v>
      </c>
      <c r="K215" s="822" t="str">
        <f t="shared" si="11"/>
        <v>GoldPan Pacific Copper Co Ltd.</v>
      </c>
    </row>
    <row r="216">
      <c r="A216" s="800" t="s">
        <v>149</v>
      </c>
      <c r="B216" s="800" t="s">
        <v>902</v>
      </c>
      <c r="C216" s="800" t="s">
        <v>902</v>
      </c>
      <c r="D216" s="800" t="s">
        <v>1151</v>
      </c>
      <c r="E216" s="800" t="s">
        <v>901</v>
      </c>
      <c r="F216" s="874" t="s">
        <v>158</v>
      </c>
      <c r="H216" s="800" t="s">
        <v>1154</v>
      </c>
      <c r="I216" s="800" t="s">
        <v>1155</v>
      </c>
      <c r="J216" s="822" t="str">
        <f t="shared" si="10"/>
        <v>GoldPease &amp; Curren</v>
      </c>
      <c r="K216" s="822" t="str">
        <f t="shared" si="11"/>
        <v>GoldPease &amp; Curren</v>
      </c>
    </row>
    <row r="217">
      <c r="A217" s="800" t="s">
        <v>149</v>
      </c>
      <c r="B217" s="800" t="s">
        <v>530</v>
      </c>
      <c r="C217" s="800" t="s">
        <v>530</v>
      </c>
      <c r="D217" s="800" t="s">
        <v>1194</v>
      </c>
      <c r="E217" s="800" t="s">
        <v>529</v>
      </c>
      <c r="F217" s="874" t="s">
        <v>158</v>
      </c>
      <c r="H217" s="800" t="s">
        <v>1490</v>
      </c>
      <c r="I217" s="800" t="s">
        <v>1263</v>
      </c>
      <c r="J217" s="822" t="str">
        <f t="shared" si="10"/>
        <v>GoldPenglai Penggang Gold Industry Co., Ltd.</v>
      </c>
      <c r="K217" s="822" t="str">
        <f t="shared" si="11"/>
        <v>GoldPenglai Penggang Gold Industry Co., Ltd.</v>
      </c>
    </row>
    <row r="218">
      <c r="A218" s="800" t="s">
        <v>149</v>
      </c>
      <c r="B218" s="800" t="s">
        <v>1491</v>
      </c>
      <c r="C218" s="800" t="s">
        <v>470</v>
      </c>
      <c r="D218" s="800" t="s">
        <v>1148</v>
      </c>
      <c r="E218" s="800" t="s">
        <v>469</v>
      </c>
      <c r="F218" s="874" t="s">
        <v>158</v>
      </c>
      <c r="H218" s="800" t="s">
        <v>1163</v>
      </c>
      <c r="I218" s="800" t="s">
        <v>1164</v>
      </c>
      <c r="J218" s="822" t="str">
        <f t="shared" si="10"/>
        <v>GoldPerth Mint</v>
      </c>
      <c r="K218" s="822" t="str">
        <f t="shared" si="11"/>
        <v>GoldPerth Mint</v>
      </c>
    </row>
    <row r="219">
      <c r="A219" s="800" t="s">
        <v>149</v>
      </c>
      <c r="B219" s="800" t="s">
        <v>1492</v>
      </c>
      <c r="C219" s="800" t="s">
        <v>470</v>
      </c>
      <c r="D219" s="800" t="s">
        <v>1148</v>
      </c>
      <c r="E219" s="800" t="s">
        <v>469</v>
      </c>
      <c r="F219" s="874" t="s">
        <v>158</v>
      </c>
      <c r="H219" s="800" t="s">
        <v>1163</v>
      </c>
      <c r="I219" s="800" t="s">
        <v>1164</v>
      </c>
      <c r="J219" s="822" t="str">
        <f t="shared" si="10"/>
        <v>GoldPerth Mint (ANZ)</v>
      </c>
      <c r="K219" s="822" t="str">
        <f t="shared" si="11"/>
        <v>GoldPerth Mint (ANZ)</v>
      </c>
    </row>
    <row r="220">
      <c r="A220" s="800" t="s">
        <v>149</v>
      </c>
      <c r="B220" s="800" t="s">
        <v>502</v>
      </c>
      <c r="C220" s="800" t="s">
        <v>502</v>
      </c>
      <c r="D220" s="800" t="s">
        <v>1493</v>
      </c>
      <c r="E220" s="800" t="s">
        <v>501</v>
      </c>
      <c r="F220" s="874" t="s">
        <v>158</v>
      </c>
      <c r="H220" s="800" t="s">
        <v>1494</v>
      </c>
      <c r="I220" s="800" t="s">
        <v>1495</v>
      </c>
      <c r="J220" s="822" t="str">
        <f t="shared" si="10"/>
        <v>GoldPlanta Recuperadora de Metales SpA</v>
      </c>
      <c r="K220" s="822" t="str">
        <f t="shared" si="11"/>
        <v>GoldPlanta Recuperadora de Metales SpA</v>
      </c>
    </row>
    <row r="221">
      <c r="A221" s="800" t="s">
        <v>149</v>
      </c>
      <c r="B221" s="800" t="s">
        <v>811</v>
      </c>
      <c r="C221" s="800" t="s">
        <v>811</v>
      </c>
      <c r="D221" s="800" t="s">
        <v>1287</v>
      </c>
      <c r="E221" s="800" t="s">
        <v>810</v>
      </c>
      <c r="F221" s="874" t="s">
        <v>158</v>
      </c>
      <c r="H221" s="800" t="s">
        <v>1496</v>
      </c>
      <c r="I221" s="800" t="s">
        <v>1497</v>
      </c>
      <c r="J221" s="822" t="str">
        <f t="shared" si="10"/>
        <v>GoldPrioksky Plant of Non-Ferrous Metals</v>
      </c>
      <c r="K221" s="822" t="str">
        <f t="shared" si="11"/>
        <v>GoldPrioksky Plant of Non-Ferrous Metals</v>
      </c>
    </row>
    <row r="222">
      <c r="A222" s="800" t="s">
        <v>149</v>
      </c>
      <c r="B222" s="800" t="s">
        <v>1498</v>
      </c>
      <c r="C222" s="800" t="s">
        <v>860</v>
      </c>
      <c r="D222" s="800" t="s">
        <v>1199</v>
      </c>
      <c r="E222" s="800" t="s">
        <v>859</v>
      </c>
      <c r="F222" s="874" t="s">
        <v>158</v>
      </c>
      <c r="H222" s="800" t="s">
        <v>1458</v>
      </c>
      <c r="I222" s="800" t="s">
        <v>1459</v>
      </c>
      <c r="J222" s="822" t="str">
        <f t="shared" si="10"/>
        <v>GoldProduits Artistiques de Métaux</v>
      </c>
      <c r="K222" s="822" t="str">
        <f t="shared" si="11"/>
        <v>GoldProduits Artistiques de Métaux</v>
      </c>
    </row>
    <row r="223">
      <c r="A223" s="800" t="s">
        <v>149</v>
      </c>
      <c r="B223" s="800" t="s">
        <v>637</v>
      </c>
      <c r="C223" s="800" t="s">
        <v>637</v>
      </c>
      <c r="D223" s="800" t="s">
        <v>1499</v>
      </c>
      <c r="E223" s="800" t="s">
        <v>636</v>
      </c>
      <c r="F223" s="874" t="s">
        <v>158</v>
      </c>
      <c r="H223" s="800" t="s">
        <v>1500</v>
      </c>
      <c r="I223" s="800" t="s">
        <v>1501</v>
      </c>
      <c r="J223" s="822" t="str">
        <f t="shared" si="10"/>
        <v>GoldPT Aneka Tambang (Persero) Tbk</v>
      </c>
      <c r="K223" s="822" t="str">
        <f t="shared" si="11"/>
        <v>GoldPT Aneka Tambang (Persero) Tbk</v>
      </c>
    </row>
    <row r="224">
      <c r="A224" s="800" t="s">
        <v>149</v>
      </c>
      <c r="B224" s="800" t="s">
        <v>844</v>
      </c>
      <c r="C224" s="800" t="s">
        <v>844</v>
      </c>
      <c r="D224" s="800" t="s">
        <v>1199</v>
      </c>
      <c r="E224" s="800" t="s">
        <v>843</v>
      </c>
      <c r="F224" s="874" t="s">
        <v>158</v>
      </c>
      <c r="H224" s="800" t="s">
        <v>1502</v>
      </c>
      <c r="I224" s="800" t="s">
        <v>1445</v>
      </c>
      <c r="J224" s="822" t="str">
        <f t="shared" si="10"/>
        <v>GoldPX Precinox S.A.</v>
      </c>
      <c r="K224" s="822" t="str">
        <f t="shared" si="11"/>
        <v>GoldPX Precinox S.A.</v>
      </c>
    </row>
    <row r="225">
      <c r="A225" s="800" t="s">
        <v>149</v>
      </c>
      <c r="B225" s="800" t="s">
        <v>1503</v>
      </c>
      <c r="C225" s="800" t="s">
        <v>844</v>
      </c>
      <c r="D225" s="800" t="s">
        <v>1199</v>
      </c>
      <c r="E225" s="800" t="s">
        <v>843</v>
      </c>
      <c r="F225" s="874" t="s">
        <v>158</v>
      </c>
      <c r="H225" s="800" t="s">
        <v>1502</v>
      </c>
      <c r="I225" s="800" t="s">
        <v>1445</v>
      </c>
      <c r="J225" s="822" t="str">
        <f t="shared" si="10"/>
        <v>GoldPX Précinox S.A.</v>
      </c>
      <c r="K225" s="822" t="str">
        <f t="shared" si="11"/>
        <v>GoldPX Précinox S.A.</v>
      </c>
    </row>
    <row r="226">
      <c r="A226" s="800" t="s">
        <v>149</v>
      </c>
      <c r="B226" s="800" t="s">
        <v>908</v>
      </c>
      <c r="C226" s="800" t="s">
        <v>908</v>
      </c>
      <c r="D226" s="800" t="s">
        <v>1151</v>
      </c>
      <c r="E226" s="800" t="s">
        <v>907</v>
      </c>
      <c r="F226" s="874" t="s">
        <v>158</v>
      </c>
      <c r="H226" s="800" t="s">
        <v>1504</v>
      </c>
      <c r="I226" s="800" t="s">
        <v>1180</v>
      </c>
      <c r="J226" s="822" t="str">
        <f t="shared" si="10"/>
        <v>GoldQG Refining, LLC</v>
      </c>
      <c r="K226" s="822" t="str">
        <f t="shared" si="11"/>
        <v>GoldQG Refining, LLC</v>
      </c>
    </row>
    <row r="227">
      <c r="A227" s="800" t="s">
        <v>149</v>
      </c>
      <c r="B227" s="800" t="s">
        <v>837</v>
      </c>
      <c r="C227" s="800" t="s">
        <v>837</v>
      </c>
      <c r="D227" s="800" t="s">
        <v>1216</v>
      </c>
      <c r="E227" s="800" t="s">
        <v>836</v>
      </c>
      <c r="F227" s="874" t="s">
        <v>158</v>
      </c>
      <c r="H227" s="800" t="s">
        <v>1505</v>
      </c>
      <c r="I227" s="800" t="s">
        <v>1218</v>
      </c>
      <c r="J227" s="822" t="str">
        <f t="shared" si="10"/>
        <v>GoldRand Refinery (Pty) Ltd.</v>
      </c>
      <c r="K227" s="822" t="str">
        <f t="shared" si="11"/>
        <v>GoldRand Refinery (Pty) Ltd.</v>
      </c>
    </row>
    <row r="228">
      <c r="A228" s="800" t="s">
        <v>149</v>
      </c>
      <c r="B228" s="800" t="s">
        <v>1506</v>
      </c>
      <c r="C228" s="800" t="s">
        <v>742</v>
      </c>
      <c r="D228" s="800" t="s">
        <v>1273</v>
      </c>
      <c r="E228" s="800" t="s">
        <v>741</v>
      </c>
      <c r="F228" s="874" t="s">
        <v>158</v>
      </c>
      <c r="H228" s="800" t="s">
        <v>1420</v>
      </c>
      <c r="I228" s="800" t="s">
        <v>1421</v>
      </c>
      <c r="J228" s="822" t="str">
        <f t="shared" si="10"/>
        <v>GoldRefinery LS-Nikko Copper Inc.</v>
      </c>
      <c r="K228" s="822" t="str">
        <f t="shared" si="11"/>
        <v>GoldRefinery LS-Nikko Copper Inc.</v>
      </c>
    </row>
    <row r="229">
      <c r="A229" s="800" t="s">
        <v>149</v>
      </c>
      <c r="B229" s="800" t="s">
        <v>542</v>
      </c>
      <c r="C229" s="800" t="s">
        <v>542</v>
      </c>
      <c r="D229" s="800" t="s">
        <v>1194</v>
      </c>
      <c r="E229" s="800" t="s">
        <v>541</v>
      </c>
      <c r="F229" s="874" t="s">
        <v>158</v>
      </c>
      <c r="H229" s="800" t="s">
        <v>1507</v>
      </c>
      <c r="I229" s="800" t="s">
        <v>1508</v>
      </c>
      <c r="J229" s="822" t="str">
        <f t="shared" si="10"/>
        <v>GoldRefinery of Seemine Gold Co., Ltd.</v>
      </c>
      <c r="K229" s="822" t="str">
        <f t="shared" si="11"/>
        <v>GoldRefinery of Seemine Gold Co., Ltd.</v>
      </c>
    </row>
    <row r="230">
      <c r="A230" s="800" t="s">
        <v>149</v>
      </c>
      <c r="B230" s="800" t="s">
        <v>1509</v>
      </c>
      <c r="C230" s="800" t="s">
        <v>773</v>
      </c>
      <c r="D230" s="800" t="s">
        <v>1510</v>
      </c>
      <c r="E230" s="800" t="s">
        <v>772</v>
      </c>
      <c r="F230" s="874" t="s">
        <v>158</v>
      </c>
      <c r="H230" s="800" t="s">
        <v>1511</v>
      </c>
      <c r="I230" s="800" t="s">
        <v>1512</v>
      </c>
      <c r="J230" s="822" t="str">
        <f t="shared" si="10"/>
        <v>GoldRemondis Argentia B.V.</v>
      </c>
      <c r="K230" s="822" t="str">
        <f t="shared" si="11"/>
        <v>GoldRemondis Argentia B.V.</v>
      </c>
    </row>
    <row r="231">
      <c r="A231" s="800" t="s">
        <v>149</v>
      </c>
      <c r="B231" s="800" t="s">
        <v>773</v>
      </c>
      <c r="C231" s="800" t="s">
        <v>773</v>
      </c>
      <c r="D231" s="800" t="s">
        <v>1510</v>
      </c>
      <c r="E231" s="800" t="s">
        <v>772</v>
      </c>
      <c r="F231" s="874" t="s">
        <v>158</v>
      </c>
      <c r="H231" s="800" t="s">
        <v>1511</v>
      </c>
      <c r="I231" s="800" t="s">
        <v>1512</v>
      </c>
      <c r="J231" s="822" t="str">
        <f t="shared" si="10"/>
        <v>GoldREMONDIS PMR B.V.</v>
      </c>
      <c r="K231" s="822" t="str">
        <f t="shared" si="11"/>
        <v>GoldREMONDIS PMR B.V.</v>
      </c>
    </row>
    <row r="232">
      <c r="A232" s="800" t="s">
        <v>149</v>
      </c>
      <c r="B232" s="800" t="s">
        <v>496</v>
      </c>
      <c r="C232" s="800" t="s">
        <v>496</v>
      </c>
      <c r="D232" s="800" t="s">
        <v>1202</v>
      </c>
      <c r="E232" s="800" t="s">
        <v>495</v>
      </c>
      <c r="F232" s="874" t="s">
        <v>158</v>
      </c>
      <c r="H232" s="800" t="s">
        <v>1513</v>
      </c>
      <c r="I232" s="800" t="s">
        <v>1204</v>
      </c>
      <c r="J232" s="822" t="str">
        <f t="shared" si="10"/>
        <v>GoldRoyal Canadian Mint</v>
      </c>
      <c r="K232" s="822" t="str">
        <f t="shared" si="11"/>
        <v>GoldRoyal Canadian Mint</v>
      </c>
    </row>
    <row r="233">
      <c r="A233" s="800" t="s">
        <v>149</v>
      </c>
      <c r="B233" s="800" t="s">
        <v>595</v>
      </c>
      <c r="C233" s="800" t="s">
        <v>595</v>
      </c>
      <c r="D233" s="800" t="s">
        <v>1514</v>
      </c>
      <c r="E233" s="800" t="s">
        <v>594</v>
      </c>
      <c r="F233" s="874" t="s">
        <v>158</v>
      </c>
      <c r="H233" s="800" t="s">
        <v>1515</v>
      </c>
      <c r="I233" s="800" t="s">
        <v>1515</v>
      </c>
      <c r="J233" s="822" t="str">
        <f t="shared" si="10"/>
        <v>GoldSAAMP</v>
      </c>
      <c r="K233" s="822" t="str">
        <f t="shared" si="11"/>
        <v>GoldSAAMP</v>
      </c>
    </row>
    <row r="234">
      <c r="A234" s="800" t="s">
        <v>149</v>
      </c>
      <c r="B234" s="800" t="s">
        <v>926</v>
      </c>
      <c r="C234" s="800" t="s">
        <v>926</v>
      </c>
      <c r="D234" s="800" t="s">
        <v>1151</v>
      </c>
      <c r="E234" s="800" t="s">
        <v>925</v>
      </c>
      <c r="F234" s="874" t="s">
        <v>158</v>
      </c>
      <c r="H234" s="800" t="s">
        <v>1516</v>
      </c>
      <c r="I234" s="800" t="s">
        <v>1517</v>
      </c>
      <c r="J234" s="822" t="str">
        <f t="shared" si="10"/>
        <v>GoldSabin Metal Corp.</v>
      </c>
      <c r="K234" s="822" t="str">
        <f t="shared" si="11"/>
        <v>GoldSabin Metal Corp.</v>
      </c>
    </row>
    <row r="235">
      <c r="A235" s="800" t="s">
        <v>149</v>
      </c>
      <c r="B235" s="800" t="s">
        <v>647</v>
      </c>
      <c r="C235" s="800" t="s">
        <v>647</v>
      </c>
      <c r="D235" s="800" t="s">
        <v>1145</v>
      </c>
      <c r="E235" s="800" t="s">
        <v>646</v>
      </c>
      <c r="F235" s="874" t="s">
        <v>158</v>
      </c>
      <c r="H235" s="800" t="s">
        <v>1256</v>
      </c>
      <c r="I235" s="800" t="s">
        <v>1257</v>
      </c>
      <c r="J235" s="822" t="str">
        <f t="shared" si="10"/>
        <v>GoldSafimet S.p.A</v>
      </c>
      <c r="K235" s="822" t="str">
        <f t="shared" si="11"/>
        <v>GoldSafimet S.p.A</v>
      </c>
    </row>
    <row r="236">
      <c r="A236" s="800" t="s">
        <v>149</v>
      </c>
      <c r="B236" s="800" t="s">
        <v>588</v>
      </c>
      <c r="C236" s="800" t="s">
        <v>588</v>
      </c>
      <c r="D236" s="800" t="s">
        <v>1518</v>
      </c>
      <c r="E236" s="800" t="s">
        <v>587</v>
      </c>
      <c r="F236" s="874" t="s">
        <v>158</v>
      </c>
      <c r="H236" s="800" t="s">
        <v>1519</v>
      </c>
      <c r="I236" s="800" t="s">
        <v>1520</v>
      </c>
      <c r="J236" s="822" t="str">
        <f t="shared" si="10"/>
        <v>GoldSAFINA A.S.</v>
      </c>
      <c r="K236" s="822" t="str">
        <f t="shared" si="11"/>
        <v>GoldSAFINA A.S.</v>
      </c>
    </row>
    <row r="237">
      <c r="A237" s="800" t="s">
        <v>149</v>
      </c>
      <c r="B237" s="800" t="s">
        <v>1521</v>
      </c>
      <c r="C237" s="800" t="s">
        <v>706</v>
      </c>
      <c r="D237" s="800" t="s">
        <v>1166</v>
      </c>
      <c r="E237" s="800" t="s">
        <v>705</v>
      </c>
      <c r="F237" s="874" t="s">
        <v>158</v>
      </c>
      <c r="H237" s="800" t="s">
        <v>1379</v>
      </c>
      <c r="I237" s="800" t="s">
        <v>1380</v>
      </c>
      <c r="J237" s="822" t="str">
        <f t="shared" si="10"/>
        <v>GoldSaganoseki Smelter &amp; Refinery</v>
      </c>
      <c r="K237" s="822" t="str">
        <f t="shared" si="11"/>
        <v>GoldSaganoseki Smelter &amp; Refinery</v>
      </c>
    </row>
    <row r="238">
      <c r="A238" s="800" t="s">
        <v>149</v>
      </c>
      <c r="B238" s="800" t="s">
        <v>629</v>
      </c>
      <c r="C238" s="800" t="s">
        <v>629</v>
      </c>
      <c r="D238" s="800" t="s">
        <v>1213</v>
      </c>
      <c r="E238" s="800" t="s">
        <v>628</v>
      </c>
      <c r="F238" s="874" t="s">
        <v>158</v>
      </c>
      <c r="H238" s="800" t="s">
        <v>1522</v>
      </c>
      <c r="I238" s="800" t="s">
        <v>1523</v>
      </c>
      <c r="J238" s="822" t="str">
        <f t="shared" si="10"/>
        <v>GoldSai Refinery</v>
      </c>
      <c r="K238" s="822" t="str">
        <f t="shared" si="11"/>
        <v>GoldSai Refinery</v>
      </c>
    </row>
    <row r="239">
      <c r="A239" s="800" t="s">
        <v>149</v>
      </c>
      <c r="B239" s="800" t="s">
        <v>171</v>
      </c>
      <c r="C239" s="800" t="s">
        <v>171</v>
      </c>
      <c r="D239" s="800" t="s">
        <v>1173</v>
      </c>
      <c r="E239" s="800" t="s">
        <v>170</v>
      </c>
      <c r="F239" s="874" t="s">
        <v>158</v>
      </c>
      <c r="H239" s="800" t="s">
        <v>1174</v>
      </c>
      <c r="I239" s="800" t="s">
        <v>1175</v>
      </c>
      <c r="J239" s="822" t="str">
        <f t="shared" si="10"/>
        <v>GoldSam Precious Metals</v>
      </c>
      <c r="K239" s="822" t="str">
        <f t="shared" si="11"/>
        <v>GoldSam Precious Metals</v>
      </c>
    </row>
    <row r="240">
      <c r="A240" s="800" t="s">
        <v>149</v>
      </c>
      <c r="B240" s="800" t="s">
        <v>1524</v>
      </c>
      <c r="C240" s="800" t="s">
        <v>736</v>
      </c>
      <c r="D240" s="800" t="s">
        <v>1273</v>
      </c>
      <c r="E240" s="800" t="s">
        <v>735</v>
      </c>
      <c r="F240" s="874" t="s">
        <v>158</v>
      </c>
      <c r="H240" s="800" t="s">
        <v>1525</v>
      </c>
      <c r="I240" s="800" t="s">
        <v>1337</v>
      </c>
      <c r="J240" s="822" t="str">
        <f t="shared" si="10"/>
        <v>GoldSamdok Metal</v>
      </c>
      <c r="K240" s="822" t="str">
        <f t="shared" si="11"/>
        <v>GoldSamdok Metal</v>
      </c>
    </row>
    <row r="241">
      <c r="A241" s="800" t="s">
        <v>149</v>
      </c>
      <c r="B241" s="800" t="s">
        <v>736</v>
      </c>
      <c r="C241" s="800" t="s">
        <v>736</v>
      </c>
      <c r="D241" s="800" t="s">
        <v>1273</v>
      </c>
      <c r="E241" s="800" t="s">
        <v>735</v>
      </c>
      <c r="F241" s="874" t="s">
        <v>158</v>
      </c>
      <c r="H241" s="800" t="s">
        <v>1525</v>
      </c>
      <c r="I241" s="800" t="s">
        <v>1337</v>
      </c>
      <c r="J241" s="822" t="str">
        <f t="shared" si="10"/>
        <v>GoldSamduck Precious Metals</v>
      </c>
      <c r="K241" s="822" t="str">
        <f t="shared" si="11"/>
        <v>GoldSamduck Precious Metals</v>
      </c>
    </row>
    <row r="242">
      <c r="A242" s="800" t="s">
        <v>149</v>
      </c>
      <c r="B242" s="800" t="s">
        <v>733</v>
      </c>
      <c r="C242" s="800" t="s">
        <v>733</v>
      </c>
      <c r="D242" s="800" t="s">
        <v>1273</v>
      </c>
      <c r="E242" s="800" t="s">
        <v>732</v>
      </c>
      <c r="F242" s="874" t="s">
        <v>158</v>
      </c>
      <c r="H242" s="800" t="s">
        <v>1526</v>
      </c>
      <c r="I242" s="800" t="s">
        <v>1527</v>
      </c>
      <c r="J242" s="822" t="str">
        <f t="shared" si="10"/>
        <v>GoldSamwon Metals Corp.</v>
      </c>
      <c r="K242" s="822" t="str">
        <f t="shared" si="11"/>
        <v>GoldSamwon Metals Corp.</v>
      </c>
    </row>
    <row r="243">
      <c r="A243" s="800" t="s">
        <v>149</v>
      </c>
      <c r="B243" s="800" t="s">
        <v>1528</v>
      </c>
      <c r="C243" s="800" t="s">
        <v>736</v>
      </c>
      <c r="D243" s="800" t="s">
        <v>1273</v>
      </c>
      <c r="E243" s="800" t="s">
        <v>735</v>
      </c>
      <c r="F243" s="874" t="s">
        <v>158</v>
      </c>
      <c r="H243" s="800" t="s">
        <v>1525</v>
      </c>
      <c r="I243" s="800" t="s">
        <v>1337</v>
      </c>
      <c r="J243" s="822" t="str">
        <f t="shared" si="10"/>
        <v>GoldSD (Samdok) Metal</v>
      </c>
      <c r="K243" s="822" t="str">
        <f t="shared" si="11"/>
        <v>GoldSD (Samdok) Metal</v>
      </c>
    </row>
    <row r="244">
      <c r="A244" s="800" t="s">
        <v>149</v>
      </c>
      <c r="B244" s="800" t="s">
        <v>826</v>
      </c>
      <c r="C244" s="800" t="s">
        <v>826</v>
      </c>
      <c r="D244" s="800" t="s">
        <v>1529</v>
      </c>
      <c r="E244" s="800" t="s">
        <v>825</v>
      </c>
      <c r="F244" s="874" t="s">
        <v>158</v>
      </c>
      <c r="H244" s="800" t="s">
        <v>1530</v>
      </c>
      <c r="I244" s="800" t="s">
        <v>1531</v>
      </c>
      <c r="J244" s="822" t="str">
        <f t="shared" si="10"/>
        <v>GoldSEMPSA Joyeria Plateria S.A.</v>
      </c>
      <c r="K244" s="822" t="str">
        <f t="shared" si="11"/>
        <v>GoldSEMPSA Joyeria Plateria S.A.</v>
      </c>
    </row>
    <row r="245">
      <c r="A245" s="800" t="s">
        <v>149</v>
      </c>
      <c r="B245" s="800" t="s">
        <v>1532</v>
      </c>
      <c r="C245" s="800" t="s">
        <v>826</v>
      </c>
      <c r="D245" s="800" t="s">
        <v>1529</v>
      </c>
      <c r="E245" s="800" t="s">
        <v>825</v>
      </c>
      <c r="F245" s="874" t="s">
        <v>158</v>
      </c>
      <c r="H245" s="800" t="s">
        <v>1530</v>
      </c>
      <c r="I245" s="800" t="s">
        <v>1531</v>
      </c>
      <c r="J245" s="822" t="str">
        <f t="shared" si="10"/>
        <v>GoldSEMPSA Joyería Platería S.A.</v>
      </c>
      <c r="K245" s="822" t="str">
        <f t="shared" si="11"/>
        <v>GoldSEMPSA Joyería Platería S.A.</v>
      </c>
    </row>
    <row r="246">
      <c r="A246" s="800" t="s">
        <v>149</v>
      </c>
      <c r="B246" s="800" t="s">
        <v>1533</v>
      </c>
      <c r="C246" s="800" t="s">
        <v>826</v>
      </c>
      <c r="D246" s="800" t="s">
        <v>1529</v>
      </c>
      <c r="E246" s="800" t="s">
        <v>825</v>
      </c>
      <c r="F246" s="874" t="s">
        <v>158</v>
      </c>
      <c r="H246" s="800" t="s">
        <v>1530</v>
      </c>
      <c r="I246" s="800" t="s">
        <v>1531</v>
      </c>
      <c r="J246" s="822" t="str">
        <f t="shared" si="10"/>
        <v>GoldSempsa JP (Cookson Sempsa)</v>
      </c>
      <c r="K246" s="822" t="str">
        <f t="shared" si="11"/>
        <v>GoldSempsa JP (Cookson Sempsa)</v>
      </c>
    </row>
    <row r="247">
      <c r="A247" s="800" t="s">
        <v>149</v>
      </c>
      <c r="B247" s="800" t="s">
        <v>1534</v>
      </c>
      <c r="C247" s="800" t="s">
        <v>536</v>
      </c>
      <c r="D247" s="800" t="s">
        <v>1194</v>
      </c>
      <c r="E247" s="800" t="s">
        <v>535</v>
      </c>
      <c r="F247" s="874" t="s">
        <v>158</v>
      </c>
      <c r="H247" s="800" t="s">
        <v>1262</v>
      </c>
      <c r="I247" s="800" t="s">
        <v>1263</v>
      </c>
      <c r="J247" s="822" t="str">
        <f t="shared" si="10"/>
        <v>GoldShan Dong Huangjin</v>
      </c>
      <c r="K247" s="822" t="str">
        <f t="shared" si="11"/>
        <v>GoldShan Dong Huangjin</v>
      </c>
    </row>
    <row r="248">
      <c r="A248" s="800" t="s">
        <v>149</v>
      </c>
      <c r="B248" s="800" t="s">
        <v>1535</v>
      </c>
      <c r="C248" s="800" t="s">
        <v>536</v>
      </c>
      <c r="D248" s="800" t="s">
        <v>1194</v>
      </c>
      <c r="E248" s="800" t="s">
        <v>535</v>
      </c>
      <c r="F248" s="874" t="s">
        <v>158</v>
      </c>
      <c r="H248" s="800" t="s">
        <v>1262</v>
      </c>
      <c r="I248" s="800" t="s">
        <v>1263</v>
      </c>
      <c r="J248" s="822" t="str">
        <f t="shared" si="10"/>
        <v>GoldShandong Gold Mine(Laizhou) Smelter Co., Ltd.</v>
      </c>
      <c r="K248" s="822" t="str">
        <f t="shared" si="11"/>
        <v>GoldShandong Gold Mine(Laizhou) Smelter Co., Ltd.</v>
      </c>
    </row>
    <row r="249">
      <c r="A249" s="800" t="s">
        <v>149</v>
      </c>
      <c r="B249" s="800" t="s">
        <v>536</v>
      </c>
      <c r="C249" s="800" t="s">
        <v>536</v>
      </c>
      <c r="D249" s="800" t="s">
        <v>1194</v>
      </c>
      <c r="E249" s="800" t="s">
        <v>535</v>
      </c>
      <c r="F249" s="874" t="s">
        <v>158</v>
      </c>
      <c r="H249" s="800" t="s">
        <v>1262</v>
      </c>
      <c r="I249" s="800" t="s">
        <v>1263</v>
      </c>
      <c r="J249" s="822" t="str">
        <f t="shared" si="10"/>
        <v>GoldShandong Gold Smelting Co., Ltd.</v>
      </c>
      <c r="K249" s="822" t="str">
        <f t="shared" si="11"/>
        <v>GoldShandong Gold Smelting Co., Ltd.</v>
      </c>
    </row>
    <row r="250">
      <c r="A250" s="800" t="s">
        <v>149</v>
      </c>
      <c r="B250" s="800" t="s">
        <v>1536</v>
      </c>
      <c r="C250" s="800" t="s">
        <v>518</v>
      </c>
      <c r="D250" s="800" t="s">
        <v>1194</v>
      </c>
      <c r="E250" s="800" t="s">
        <v>517</v>
      </c>
      <c r="F250" s="874" t="s">
        <v>158</v>
      </c>
      <c r="H250" s="800" t="s">
        <v>1332</v>
      </c>
      <c r="I250" s="800" t="s">
        <v>1263</v>
      </c>
      <c r="J250" s="822" t="str">
        <f t="shared" si="10"/>
        <v>GoldShandong Guoda Gold Co., Ltd.</v>
      </c>
      <c r="K250" s="822" t="str">
        <f t="shared" si="11"/>
        <v>GoldShandong Guoda Gold Co., Ltd.</v>
      </c>
    </row>
    <row r="251">
      <c r="A251" s="800" t="s">
        <v>149</v>
      </c>
      <c r="B251" s="800" t="s">
        <v>1537</v>
      </c>
      <c r="C251" s="800" t="s">
        <v>536</v>
      </c>
      <c r="D251" s="800" t="s">
        <v>1194</v>
      </c>
      <c r="E251" s="800" t="s">
        <v>535</v>
      </c>
      <c r="F251" s="874" t="s">
        <v>158</v>
      </c>
      <c r="H251" s="800" t="s">
        <v>1262</v>
      </c>
      <c r="I251" s="800" t="s">
        <v>1263</v>
      </c>
      <c r="J251" s="822" t="str">
        <f t="shared" si="10"/>
        <v>Goldshandong huangjin</v>
      </c>
      <c r="K251" s="822" t="str">
        <f t="shared" si="11"/>
        <v>Goldshandong huangjin</v>
      </c>
    </row>
    <row r="252">
      <c r="A252" s="800" t="s">
        <v>149</v>
      </c>
      <c r="B252" s="800" t="s">
        <v>532</v>
      </c>
      <c r="C252" s="800" t="s">
        <v>532</v>
      </c>
      <c r="D252" s="800" t="s">
        <v>1194</v>
      </c>
      <c r="E252" s="800" t="s">
        <v>531</v>
      </c>
      <c r="F252" s="874" t="s">
        <v>158</v>
      </c>
      <c r="H252" s="800" t="s">
        <v>1262</v>
      </c>
      <c r="I252" s="800" t="s">
        <v>1263</v>
      </c>
      <c r="J252" s="822" t="str">
        <f t="shared" si="10"/>
        <v>GoldShandong Humon Smelting Co., Ltd.</v>
      </c>
      <c r="K252" s="822" t="str">
        <f t="shared" si="11"/>
        <v>GoldShandong Humon Smelting Co., Ltd.</v>
      </c>
    </row>
    <row r="253">
      <c r="A253" s="800" t="s">
        <v>149</v>
      </c>
      <c r="B253" s="800" t="s">
        <v>1538</v>
      </c>
      <c r="C253" s="800" t="s">
        <v>536</v>
      </c>
      <c r="D253" s="800" t="s">
        <v>1194</v>
      </c>
      <c r="E253" s="800" t="s">
        <v>535</v>
      </c>
      <c r="F253" s="874" t="s">
        <v>158</v>
      </c>
      <c r="H253" s="800" t="s">
        <v>1262</v>
      </c>
      <c r="I253" s="800" t="s">
        <v>1263</v>
      </c>
      <c r="J253" s="822" t="str">
        <f t="shared" si="10"/>
        <v>GoldShandong middlings JinYe group Co., LTD</v>
      </c>
      <c r="K253" s="822" t="str">
        <f t="shared" si="11"/>
        <v>GoldShandong middlings JinYe group Co., LTD</v>
      </c>
    </row>
    <row r="254">
      <c r="A254" s="800" t="s">
        <v>149</v>
      </c>
      <c r="B254" s="800" t="s">
        <v>1539</v>
      </c>
      <c r="C254" s="800" t="s">
        <v>567</v>
      </c>
      <c r="D254" s="800" t="s">
        <v>1194</v>
      </c>
      <c r="E254" s="800" t="s">
        <v>566</v>
      </c>
      <c r="F254" s="874" t="s">
        <v>158</v>
      </c>
      <c r="H254" s="800" t="s">
        <v>1262</v>
      </c>
      <c r="I254" s="800" t="s">
        <v>1263</v>
      </c>
      <c r="J254" s="822" t="str">
        <f t="shared" si="10"/>
        <v>GoldShandong Tarzan Bio-Gold Industry Co., Ltd.</v>
      </c>
      <c r="K254" s="822" t="str">
        <f t="shared" si="11"/>
        <v>GoldShandong Tarzan Bio-Gold Industry Co., Ltd.</v>
      </c>
    </row>
    <row r="255">
      <c r="A255" s="800" t="s">
        <v>149</v>
      </c>
      <c r="B255" s="800" t="s">
        <v>567</v>
      </c>
      <c r="C255" s="800" t="s">
        <v>567</v>
      </c>
      <c r="D255" s="800" t="s">
        <v>1194</v>
      </c>
      <c r="E255" s="800" t="s">
        <v>566</v>
      </c>
      <c r="F255" s="874" t="s">
        <v>158</v>
      </c>
      <c r="H255" s="800" t="s">
        <v>1262</v>
      </c>
      <c r="I255" s="800" t="s">
        <v>1263</v>
      </c>
      <c r="J255" s="822" t="str">
        <f t="shared" si="10"/>
        <v>GoldShandong Tiancheng Biological Gold Industrial Co., Ltd.</v>
      </c>
      <c r="K255" s="822" t="str">
        <f t="shared" si="11"/>
        <v>GoldShandong Tiancheng Biological Gold Industrial Co., Ltd.</v>
      </c>
    </row>
    <row r="256">
      <c r="A256" s="800" t="s">
        <v>149</v>
      </c>
      <c r="B256" s="800" t="s">
        <v>570</v>
      </c>
      <c r="C256" s="800" t="s">
        <v>570</v>
      </c>
      <c r="D256" s="800" t="s">
        <v>1194</v>
      </c>
      <c r="E256" s="800" t="s">
        <v>569</v>
      </c>
      <c r="F256" s="874" t="s">
        <v>158</v>
      </c>
      <c r="H256" s="800" t="s">
        <v>1332</v>
      </c>
      <c r="I256" s="800" t="s">
        <v>1263</v>
      </c>
      <c r="J256" s="822" t="str">
        <f t="shared" si="10"/>
        <v>GoldShandong Zhaojin Gold &amp; Silver Refinery Co., Ltd.</v>
      </c>
      <c r="K256" s="822" t="str">
        <f t="shared" si="11"/>
        <v>GoldShandong Zhaojin Gold &amp; Silver Refinery Co., Ltd.</v>
      </c>
    </row>
    <row r="257">
      <c r="A257" s="800" t="s">
        <v>149</v>
      </c>
      <c r="B257" s="800" t="s">
        <v>1540</v>
      </c>
      <c r="C257" s="800" t="s">
        <v>536</v>
      </c>
      <c r="D257" s="800" t="s">
        <v>1194</v>
      </c>
      <c r="E257" s="800" t="s">
        <v>535</v>
      </c>
      <c r="F257" s="874" t="s">
        <v>158</v>
      </c>
      <c r="H257" s="800" t="s">
        <v>1262</v>
      </c>
      <c r="I257" s="800" t="s">
        <v>1263</v>
      </c>
      <c r="J257" s="822" t="str">
        <f t="shared" si="10"/>
        <v>GoldShangdong Gold (Laizhou)</v>
      </c>
      <c r="K257" s="822" t="str">
        <f t="shared" si="11"/>
        <v>GoldShangdong Gold (Laizhou)</v>
      </c>
    </row>
    <row r="258">
      <c r="A258" s="800" t="s">
        <v>149</v>
      </c>
      <c r="B258" s="800" t="s">
        <v>553</v>
      </c>
      <c r="C258" s="800" t="s">
        <v>553</v>
      </c>
      <c r="D258" s="800" t="s">
        <v>1194</v>
      </c>
      <c r="E258" s="800" t="s">
        <v>552</v>
      </c>
      <c r="F258" s="874" t="s">
        <v>158</v>
      </c>
      <c r="H258" s="800" t="s">
        <v>1541</v>
      </c>
      <c r="I258" s="800" t="s">
        <v>1330</v>
      </c>
      <c r="J258" s="822" t="str">
        <f t="shared" si="10"/>
        <v>GoldShenzhen CuiLu Gold Co., Ltd.</v>
      </c>
      <c r="K258" s="822" t="str">
        <f t="shared" si="11"/>
        <v>GoldShenzhen CuiLu Gold Co., Ltd.</v>
      </c>
    </row>
    <row r="259">
      <c r="A259" s="800" t="s">
        <v>149</v>
      </c>
      <c r="B259" s="800" t="s">
        <v>1064</v>
      </c>
      <c r="C259" s="800" t="s">
        <v>1064</v>
      </c>
      <c r="D259" s="800" t="s">
        <v>1194</v>
      </c>
      <c r="E259" s="800" t="s">
        <v>1063</v>
      </c>
      <c r="F259" s="874" t="s">
        <v>158</v>
      </c>
      <c r="H259" s="800" t="s">
        <v>1541</v>
      </c>
      <c r="I259" s="800" t="s">
        <v>1330</v>
      </c>
      <c r="J259" s="822" t="str">
        <f t="shared" si="10"/>
        <v>GoldSHENZHEN JINJUNWEI RESOURCE COMPREHENSIVE DEVELOPMENT CO., LTD.</v>
      </c>
      <c r="K259" s="822" t="str">
        <f t="shared" si="11"/>
        <v>GoldSHENZHEN JINJUNWEI RESOURCE COMPREHENSIVE DEVELOPMENT CO., LTD.</v>
      </c>
    </row>
    <row r="260">
      <c r="A260" s="800" t="s">
        <v>149</v>
      </c>
      <c r="B260" s="800" t="s">
        <v>534</v>
      </c>
      <c r="C260" s="800" t="s">
        <v>534</v>
      </c>
      <c r="D260" s="800" t="s">
        <v>1194</v>
      </c>
      <c r="E260" s="800" t="s">
        <v>533</v>
      </c>
      <c r="F260" s="874" t="s">
        <v>158</v>
      </c>
      <c r="H260" s="800" t="s">
        <v>1541</v>
      </c>
      <c r="I260" s="800" t="s">
        <v>1330</v>
      </c>
      <c r="J260" s="822" t="str">
        <f t="shared" si="10"/>
        <v>GoldShenzhen Zhonghenglong Real Industry Co., Ltd.</v>
      </c>
      <c r="K260" s="822" t="str">
        <f t="shared" si="11"/>
        <v>GoldShenzhen Zhonghenglong Real Industry Co., Ltd.</v>
      </c>
    </row>
    <row r="261">
      <c r="A261" s="800" t="s">
        <v>149</v>
      </c>
      <c r="B261" s="800" t="s">
        <v>616</v>
      </c>
      <c r="C261" s="800" t="s">
        <v>616</v>
      </c>
      <c r="D261" s="800" t="s">
        <v>1213</v>
      </c>
      <c r="E261" s="800" t="s">
        <v>615</v>
      </c>
      <c r="F261" s="874" t="s">
        <v>158</v>
      </c>
      <c r="H261" s="800" t="s">
        <v>1219</v>
      </c>
      <c r="I261" s="800" t="s">
        <v>1220</v>
      </c>
      <c r="J261" s="822" t="str">
        <f t="shared" si="10"/>
        <v>GoldShirpur Gold Refinery Ltd.</v>
      </c>
      <c r="K261" s="822" t="str">
        <f t="shared" si="11"/>
        <v>GoldShirpur Gold Refinery Ltd.</v>
      </c>
    </row>
    <row r="262">
      <c r="A262" s="800" t="s">
        <v>149</v>
      </c>
      <c r="B262" s="800" t="s">
        <v>1542</v>
      </c>
      <c r="C262" s="800" t="s">
        <v>670</v>
      </c>
      <c r="D262" s="800" t="s">
        <v>1166</v>
      </c>
      <c r="E262" s="800" t="s">
        <v>669</v>
      </c>
      <c r="F262" s="874" t="s">
        <v>158</v>
      </c>
      <c r="H262" s="800" t="s">
        <v>1543</v>
      </c>
      <c r="I262" s="800" t="s">
        <v>1544</v>
      </c>
      <c r="J262" s="822" t="str">
        <f t="shared" si="10"/>
        <v>GoldShonan Plant Tanaka Kikinzoku</v>
      </c>
      <c r="K262" s="822" t="str">
        <f t="shared" si="11"/>
        <v>GoldShonan Plant Tanaka Kikinzoku</v>
      </c>
    </row>
    <row r="263">
      <c r="A263" s="800" t="s">
        <v>149</v>
      </c>
      <c r="B263" s="800" t="s">
        <v>1545</v>
      </c>
      <c r="C263" s="800" t="s">
        <v>790</v>
      </c>
      <c r="D263" s="800" t="s">
        <v>1287</v>
      </c>
      <c r="E263" s="800" t="s">
        <v>789</v>
      </c>
      <c r="F263" s="874" t="s">
        <v>158</v>
      </c>
      <c r="H263" s="800" t="s">
        <v>1546</v>
      </c>
      <c r="I263" s="800" t="s">
        <v>1547</v>
      </c>
      <c r="J263" s="822" t="str">
        <f ref="J263:J325" t="shared" si="12">A263&amp;B263</f>
        <v>GoldShyolkovsky</v>
      </c>
      <c r="K263" s="822" t="str">
        <f ref="K263:K325" t="shared" si="13">A263&amp;B263</f>
        <v>GoldShyolkovsky</v>
      </c>
    </row>
    <row r="264">
      <c r="A264" s="800" t="s">
        <v>149</v>
      </c>
      <c r="B264" s="800" t="s">
        <v>506</v>
      </c>
      <c r="C264" s="800" t="s">
        <v>506</v>
      </c>
      <c r="D264" s="800" t="s">
        <v>1194</v>
      </c>
      <c r="E264" s="800" t="s">
        <v>505</v>
      </c>
      <c r="F264" s="874" t="s">
        <v>158</v>
      </c>
      <c r="H264" s="800" t="s">
        <v>1326</v>
      </c>
      <c r="I264" s="800" t="s">
        <v>1327</v>
      </c>
      <c r="J264" s="822" t="str">
        <f t="shared" si="12"/>
        <v>GoldSichuan Tianze Precious Metals Co., Ltd.</v>
      </c>
      <c r="K264" s="822" t="str">
        <f t="shared" si="13"/>
        <v>GoldSichuan Tianze Precious Metals Co., Ltd.</v>
      </c>
    </row>
    <row r="265">
      <c r="A265" s="800" t="s">
        <v>149</v>
      </c>
      <c r="B265" s="800" t="s">
        <v>1548</v>
      </c>
      <c r="C265" s="800" t="s">
        <v>670</v>
      </c>
      <c r="D265" s="800" t="s">
        <v>1166</v>
      </c>
      <c r="E265" s="800" t="s">
        <v>669</v>
      </c>
      <c r="F265" s="874" t="s">
        <v>158</v>
      </c>
      <c r="H265" s="800" t="s">
        <v>1543</v>
      </c>
      <c r="I265" s="800" t="s">
        <v>1544</v>
      </c>
      <c r="J265" s="822" t="str">
        <f t="shared" si="12"/>
        <v>GoldSingapore Tanaka</v>
      </c>
      <c r="K265" s="822" t="str">
        <f t="shared" si="13"/>
        <v>GoldSingapore Tanaka</v>
      </c>
    </row>
    <row r="266">
      <c r="A266" s="800" t="s">
        <v>149</v>
      </c>
      <c r="B266" s="800" t="s">
        <v>866</v>
      </c>
      <c r="C266" s="800" t="s">
        <v>866</v>
      </c>
      <c r="D266" s="800" t="s">
        <v>1290</v>
      </c>
      <c r="E266" s="800" t="s">
        <v>865</v>
      </c>
      <c r="F266" s="874" t="s">
        <v>158</v>
      </c>
      <c r="H266" s="800" t="s">
        <v>1549</v>
      </c>
      <c r="I266" s="800" t="s">
        <v>1550</v>
      </c>
      <c r="J266" s="822" t="str">
        <f t="shared" si="12"/>
        <v>GoldSingway Technology Co., Ltd.</v>
      </c>
      <c r="K266" s="822" t="str">
        <f t="shared" si="13"/>
        <v>GoldSingway Technology Co., Ltd.</v>
      </c>
    </row>
    <row r="267">
      <c r="A267" s="800" t="s">
        <v>149</v>
      </c>
      <c r="B267" s="800" t="s">
        <v>1551</v>
      </c>
      <c r="C267" s="800" t="s">
        <v>694</v>
      </c>
      <c r="D267" s="800" t="s">
        <v>1166</v>
      </c>
      <c r="E267" s="800" t="s">
        <v>693</v>
      </c>
      <c r="F267" s="874" t="s">
        <v>158</v>
      </c>
      <c r="H267" s="800" t="s">
        <v>1433</v>
      </c>
      <c r="I267" s="800" t="s">
        <v>1434</v>
      </c>
      <c r="J267" s="822" t="str">
        <f t="shared" si="12"/>
        <v>GoldSMM</v>
      </c>
      <c r="K267" s="822" t="str">
        <f t="shared" si="13"/>
        <v>GoldSMM</v>
      </c>
    </row>
    <row r="268">
      <c r="A268" s="800" t="s">
        <v>149</v>
      </c>
      <c r="B268" s="800" t="s">
        <v>790</v>
      </c>
      <c r="C268" s="800" t="s">
        <v>790</v>
      </c>
      <c r="D268" s="800" t="s">
        <v>1287</v>
      </c>
      <c r="E268" s="800" t="s">
        <v>789</v>
      </c>
      <c r="F268" s="874" t="s">
        <v>158</v>
      </c>
      <c r="H268" s="800" t="s">
        <v>1546</v>
      </c>
      <c r="I268" s="800" t="s">
        <v>1547</v>
      </c>
      <c r="J268" s="822" t="str">
        <f t="shared" si="12"/>
        <v>GoldSOE Shyolkovsky Factory of Secondary Precious Metals</v>
      </c>
      <c r="K268" s="822" t="str">
        <f t="shared" si="13"/>
        <v>GoldSOE Shyolkovsky Factory of Secondary Precious Metals</v>
      </c>
    </row>
    <row r="269">
      <c r="A269" s="800" t="s">
        <v>149</v>
      </c>
      <c r="B269" s="800" t="s">
        <v>863</v>
      </c>
      <c r="C269" s="800" t="s">
        <v>863</v>
      </c>
      <c r="D269" s="800" t="s">
        <v>1290</v>
      </c>
      <c r="E269" s="800" t="s">
        <v>862</v>
      </c>
      <c r="F269" s="874" t="s">
        <v>158</v>
      </c>
      <c r="H269" s="800" t="s">
        <v>1552</v>
      </c>
      <c r="I269" s="800" t="s">
        <v>1553</v>
      </c>
      <c r="J269" s="822" t="str">
        <f t="shared" si="12"/>
        <v>GoldSolar Applied Materials Technology Corp.</v>
      </c>
      <c r="K269" s="822" t="str">
        <f t="shared" si="13"/>
        <v>GoldSolar Applied Materials Technology Corp.</v>
      </c>
    </row>
    <row r="270">
      <c r="A270" s="800" t="s">
        <v>149</v>
      </c>
      <c r="B270" s="800" t="s">
        <v>1554</v>
      </c>
      <c r="C270" s="800" t="s">
        <v>863</v>
      </c>
      <c r="D270" s="800" t="s">
        <v>1290</v>
      </c>
      <c r="E270" s="800" t="s">
        <v>862</v>
      </c>
      <c r="F270" s="874" t="s">
        <v>158</v>
      </c>
      <c r="H270" s="800" t="s">
        <v>1552</v>
      </c>
      <c r="I270" s="800" t="s">
        <v>1553</v>
      </c>
      <c r="J270" s="822" t="str">
        <f t="shared" si="12"/>
        <v>GoldSOLAR CHEMICALAPPLIED MATERIALS TECHNOLOGY (KUN SHAN)</v>
      </c>
      <c r="K270" s="822" t="str">
        <f t="shared" si="13"/>
        <v>GoldSOLAR CHEMICALAPPLIED MATERIALS TECHNOLOGY (KUN SHAN)</v>
      </c>
    </row>
    <row r="271">
      <c r="A271" s="800" t="s">
        <v>149</v>
      </c>
      <c r="B271" s="800" t="s">
        <v>1555</v>
      </c>
      <c r="C271" s="800" t="s">
        <v>863</v>
      </c>
      <c r="D271" s="800" t="s">
        <v>1290</v>
      </c>
      <c r="E271" s="800" t="s">
        <v>862</v>
      </c>
      <c r="F271" s="874" t="s">
        <v>158</v>
      </c>
      <c r="H271" s="800" t="s">
        <v>1552</v>
      </c>
      <c r="I271" s="800" t="s">
        <v>1553</v>
      </c>
      <c r="J271" s="822" t="str">
        <f t="shared" si="12"/>
        <v>GoldSolartech</v>
      </c>
      <c r="K271" s="822" t="str">
        <f t="shared" si="13"/>
        <v>GoldSolartech</v>
      </c>
    </row>
    <row r="272">
      <c r="A272" s="800" t="s">
        <v>149</v>
      </c>
      <c r="B272" s="800" t="s">
        <v>634</v>
      </c>
      <c r="C272" s="800" t="s">
        <v>634</v>
      </c>
      <c r="D272" s="800" t="s">
        <v>1213</v>
      </c>
      <c r="E272" s="800" t="s">
        <v>633</v>
      </c>
      <c r="F272" s="874" t="s">
        <v>158</v>
      </c>
      <c r="H272" s="800" t="s">
        <v>1556</v>
      </c>
      <c r="I272" s="800" t="s">
        <v>1317</v>
      </c>
      <c r="J272" s="822" t="str">
        <f t="shared" si="12"/>
        <v>GoldSovereign Metals</v>
      </c>
      <c r="K272" s="822" t="str">
        <f t="shared" si="13"/>
        <v>GoldSovereign Metals</v>
      </c>
    </row>
    <row r="273">
      <c r="A273" s="800" t="s">
        <v>149</v>
      </c>
      <c r="B273" s="800" t="s">
        <v>764</v>
      </c>
      <c r="C273" s="800" t="s">
        <v>764</v>
      </c>
      <c r="D273" s="800" t="s">
        <v>1557</v>
      </c>
      <c r="E273" s="800" t="s">
        <v>763</v>
      </c>
      <c r="F273" s="874" t="s">
        <v>158</v>
      </c>
      <c r="H273" s="800" t="s">
        <v>1558</v>
      </c>
      <c r="I273" s="800" t="s">
        <v>1558</v>
      </c>
      <c r="J273" s="822" t="str">
        <f t="shared" si="12"/>
        <v>GoldState Research Institute Center for Physical Sciences and Technology</v>
      </c>
      <c r="K273" s="822" t="str">
        <f t="shared" si="13"/>
        <v>GoldState Research Institute Center for Physical Sciences and Technology</v>
      </c>
    </row>
    <row r="274">
      <c r="A274" s="800" t="s">
        <v>149</v>
      </c>
      <c r="B274" s="800" t="s">
        <v>829</v>
      </c>
      <c r="C274" s="800" t="s">
        <v>829</v>
      </c>
      <c r="D274" s="800" t="s">
        <v>1559</v>
      </c>
      <c r="E274" s="800" t="s">
        <v>828</v>
      </c>
      <c r="F274" s="874" t="s">
        <v>158</v>
      </c>
      <c r="H274" s="800" t="s">
        <v>1560</v>
      </c>
      <c r="I274" s="800" t="s">
        <v>1560</v>
      </c>
      <c r="J274" s="822" t="str">
        <f t="shared" si="12"/>
        <v>GoldSudan Gold Refinery</v>
      </c>
      <c r="K274" s="822" t="str">
        <f t="shared" si="13"/>
        <v>GoldSudan Gold Refinery</v>
      </c>
    </row>
    <row r="275">
      <c r="A275" s="800" t="s">
        <v>149</v>
      </c>
      <c r="B275" s="800" t="s">
        <v>1561</v>
      </c>
      <c r="C275" s="800" t="s">
        <v>694</v>
      </c>
      <c r="D275" s="800" t="s">
        <v>1166</v>
      </c>
      <c r="E275" s="800" t="s">
        <v>693</v>
      </c>
      <c r="F275" s="874" t="s">
        <v>158</v>
      </c>
      <c r="H275" s="800" t="s">
        <v>1433</v>
      </c>
      <c r="I275" s="800" t="s">
        <v>1434</v>
      </c>
      <c r="J275" s="822" t="str">
        <f t="shared" si="12"/>
        <v>GoldSumitomo Kinzoku Kozan K.K.</v>
      </c>
      <c r="K275" s="822" t="str">
        <f t="shared" si="13"/>
        <v>GoldSumitomo Kinzoku Kozan K.K.</v>
      </c>
    </row>
    <row r="276">
      <c r="A276" s="800" t="s">
        <v>149</v>
      </c>
      <c r="B276" s="800" t="s">
        <v>694</v>
      </c>
      <c r="C276" s="800" t="s">
        <v>694</v>
      </c>
      <c r="D276" s="800" t="s">
        <v>1166</v>
      </c>
      <c r="E276" s="800" t="s">
        <v>693</v>
      </c>
      <c r="F276" s="874" t="s">
        <v>158</v>
      </c>
      <c r="H276" s="800" t="s">
        <v>1433</v>
      </c>
      <c r="I276" s="800" t="s">
        <v>1434</v>
      </c>
      <c r="J276" s="822" t="str">
        <f t="shared" si="12"/>
        <v>GoldSumitomo Metal Mining Co., Ltd.</v>
      </c>
      <c r="K276" s="822" t="str">
        <f t="shared" si="13"/>
        <v>GoldSumitomo Metal Mining Co., Ltd.</v>
      </c>
    </row>
    <row r="277">
      <c r="A277" s="800" t="s">
        <v>149</v>
      </c>
      <c r="B277" s="800" t="s">
        <v>748</v>
      </c>
      <c r="C277" s="800" t="s">
        <v>748</v>
      </c>
      <c r="D277" s="800" t="s">
        <v>1273</v>
      </c>
      <c r="E277" s="800" t="s">
        <v>747</v>
      </c>
      <c r="F277" s="874" t="s">
        <v>158</v>
      </c>
      <c r="H277" s="800" t="s">
        <v>1562</v>
      </c>
      <c r="I277" s="800" t="s">
        <v>1563</v>
      </c>
      <c r="J277" s="822" t="str">
        <f t="shared" si="12"/>
        <v>GoldSungEel HiMetal Co., Ltd.</v>
      </c>
      <c r="K277" s="822" t="str">
        <f t="shared" si="13"/>
        <v>GoldSungEel HiMetal Co., Ltd.</v>
      </c>
    </row>
    <row r="278">
      <c r="A278" s="800" t="s">
        <v>149</v>
      </c>
      <c r="B278" s="800" t="s">
        <v>1564</v>
      </c>
      <c r="C278" s="800" t="s">
        <v>748</v>
      </c>
      <c r="D278" s="800" t="s">
        <v>1273</v>
      </c>
      <c r="E278" s="800" t="s">
        <v>747</v>
      </c>
      <c r="F278" s="874" t="s">
        <v>158</v>
      </c>
      <c r="H278" s="800" t="s">
        <v>1562</v>
      </c>
      <c r="I278" s="800" t="s">
        <v>1563</v>
      </c>
      <c r="J278" s="822" t="str">
        <f t="shared" si="12"/>
        <v>GoldSungEel HiTech</v>
      </c>
      <c r="K278" s="822" t="str">
        <f t="shared" si="13"/>
        <v>GoldSungEel HiTech</v>
      </c>
    </row>
    <row r="279">
      <c r="A279" s="800" t="s">
        <v>149</v>
      </c>
      <c r="B279" s="800" t="s">
        <v>547</v>
      </c>
      <c r="C279" s="800" t="s">
        <v>547</v>
      </c>
      <c r="D279" s="800" t="s">
        <v>1290</v>
      </c>
      <c r="E279" s="800" t="s">
        <v>546</v>
      </c>
      <c r="F279" s="874" t="s">
        <v>158</v>
      </c>
      <c r="H279" s="800" t="s">
        <v>1550</v>
      </c>
      <c r="I279" s="800" t="s">
        <v>1550</v>
      </c>
      <c r="J279" s="822" t="str">
        <f t="shared" si="12"/>
        <v>GoldSuper Dragon Technology Co., Ltd.</v>
      </c>
      <c r="K279" s="822" t="str">
        <f t="shared" si="13"/>
        <v>GoldSuper Dragon Technology Co., Ltd.</v>
      </c>
    </row>
    <row r="280">
      <c r="A280" s="800" t="s">
        <v>149</v>
      </c>
      <c r="B280" s="800" t="s">
        <v>650</v>
      </c>
      <c r="C280" s="800" t="s">
        <v>650</v>
      </c>
      <c r="D280" s="800" t="s">
        <v>1145</v>
      </c>
      <c r="E280" s="800" t="s">
        <v>649</v>
      </c>
      <c r="F280" s="874" t="s">
        <v>158</v>
      </c>
      <c r="H280" s="800" t="s">
        <v>1565</v>
      </c>
      <c r="I280" s="800" t="s">
        <v>1257</v>
      </c>
      <c r="J280" s="822" t="str">
        <f t="shared" si="12"/>
        <v>GoldT.C.A S.p.A</v>
      </c>
      <c r="K280" s="822" t="str">
        <f t="shared" si="13"/>
        <v>GoldT.C.A S.p.A</v>
      </c>
    </row>
    <row r="281">
      <c r="A281" s="800" t="s">
        <v>149</v>
      </c>
      <c r="B281" s="800" t="s">
        <v>1566</v>
      </c>
      <c r="C281" s="800" t="s">
        <v>229</v>
      </c>
      <c r="D281" s="800" t="s">
        <v>1166</v>
      </c>
      <c r="E281" s="800" t="s">
        <v>665</v>
      </c>
      <c r="F281" s="874" t="s">
        <v>158</v>
      </c>
      <c r="H281" s="800" t="s">
        <v>1456</v>
      </c>
      <c r="I281" s="800" t="s">
        <v>1457</v>
      </c>
      <c r="J281" s="822" t="str">
        <f t="shared" si="12"/>
        <v>GoldTakehara Refinery</v>
      </c>
      <c r="K281" s="822" t="str">
        <f t="shared" si="13"/>
        <v>GoldTakehara Refinery</v>
      </c>
    </row>
    <row r="282">
      <c r="A282" s="800" t="s">
        <v>149</v>
      </c>
      <c r="B282" s="800" t="s">
        <v>1567</v>
      </c>
      <c r="C282" s="800" t="s">
        <v>706</v>
      </c>
      <c r="D282" s="800" t="s">
        <v>1166</v>
      </c>
      <c r="E282" s="800" t="s">
        <v>705</v>
      </c>
      <c r="F282" s="874" t="s">
        <v>158</v>
      </c>
      <c r="H282" s="800" t="s">
        <v>1379</v>
      </c>
      <c r="I282" s="800" t="s">
        <v>1380</v>
      </c>
      <c r="J282" s="822" t="str">
        <f t="shared" si="12"/>
        <v>GoldTamano Smelter</v>
      </c>
      <c r="K282" s="822" t="str">
        <f t="shared" si="13"/>
        <v>GoldTamano Smelter</v>
      </c>
    </row>
    <row r="283">
      <c r="A283" s="800" t="s">
        <v>149</v>
      </c>
      <c r="B283" s="800" t="s">
        <v>1568</v>
      </c>
      <c r="C283" s="800" t="s">
        <v>670</v>
      </c>
      <c r="D283" s="800" t="s">
        <v>1166</v>
      </c>
      <c r="E283" s="800" t="s">
        <v>669</v>
      </c>
      <c r="F283" s="874" t="s">
        <v>158</v>
      </c>
      <c r="H283" s="800" t="s">
        <v>1543</v>
      </c>
      <c r="I283" s="800" t="s">
        <v>1544</v>
      </c>
      <c r="J283" s="822" t="str">
        <f t="shared" si="12"/>
        <v>GoldTanaka Denshi Kogyo K.K</v>
      </c>
      <c r="K283" s="822" t="str">
        <f t="shared" si="13"/>
        <v>GoldTanaka Denshi Kogyo K.K</v>
      </c>
    </row>
    <row r="284">
      <c r="A284" s="800" t="s">
        <v>149</v>
      </c>
      <c r="B284" s="800" t="s">
        <v>1569</v>
      </c>
      <c r="C284" s="800" t="s">
        <v>670</v>
      </c>
      <c r="D284" s="800" t="s">
        <v>1166</v>
      </c>
      <c r="E284" s="800" t="s">
        <v>669</v>
      </c>
      <c r="F284" s="874" t="s">
        <v>158</v>
      </c>
      <c r="H284" s="800" t="s">
        <v>1543</v>
      </c>
      <c r="I284" s="800" t="s">
        <v>1544</v>
      </c>
      <c r="J284" s="822" t="str">
        <f t="shared" si="12"/>
        <v>GoldTanaka Electronics (Hong Kong) Pte. Ltd.</v>
      </c>
      <c r="K284" s="822" t="str">
        <f t="shared" si="13"/>
        <v>GoldTanaka Electronics (Hong Kong) Pte. Ltd.</v>
      </c>
    </row>
    <row r="285">
      <c r="A285" s="800" t="s">
        <v>149</v>
      </c>
      <c r="B285" s="800" t="s">
        <v>1570</v>
      </c>
      <c r="C285" s="800" t="s">
        <v>670</v>
      </c>
      <c r="D285" s="800" t="s">
        <v>1166</v>
      </c>
      <c r="E285" s="800" t="s">
        <v>669</v>
      </c>
      <c r="F285" s="874" t="s">
        <v>158</v>
      </c>
      <c r="H285" s="800" t="s">
        <v>1543</v>
      </c>
      <c r="I285" s="800" t="s">
        <v>1544</v>
      </c>
      <c r="J285" s="822" t="str">
        <f t="shared" si="12"/>
        <v>GoldTANAKA Electronics (Malaysia) SDN. BHD.</v>
      </c>
      <c r="K285" s="822" t="str">
        <f t="shared" si="13"/>
        <v>GoldTANAKA Electronics (Malaysia) SDN. BHD.</v>
      </c>
    </row>
    <row r="286">
      <c r="A286" s="800" t="s">
        <v>149</v>
      </c>
      <c r="B286" s="800" t="s">
        <v>1571</v>
      </c>
      <c r="C286" s="800" t="s">
        <v>670</v>
      </c>
      <c r="D286" s="800" t="s">
        <v>1166</v>
      </c>
      <c r="E286" s="800" t="s">
        <v>669</v>
      </c>
      <c r="F286" s="874" t="s">
        <v>158</v>
      </c>
      <c r="H286" s="800" t="s">
        <v>1543</v>
      </c>
      <c r="I286" s="800" t="s">
        <v>1544</v>
      </c>
      <c r="J286" s="822" t="str">
        <f t="shared" si="12"/>
        <v>GoldTanaka Electronics (Singapore) Pte. Ltd.</v>
      </c>
      <c r="K286" s="822" t="str">
        <f t="shared" si="13"/>
        <v>GoldTanaka Electronics (Singapore) Pte. Ltd.</v>
      </c>
    </row>
    <row r="287">
      <c r="A287" s="800" t="s">
        <v>149</v>
      </c>
      <c r="B287" s="800" t="s">
        <v>1572</v>
      </c>
      <c r="C287" s="800" t="s">
        <v>670</v>
      </c>
      <c r="D287" s="800" t="s">
        <v>1166</v>
      </c>
      <c r="E287" s="800" t="s">
        <v>669</v>
      </c>
      <c r="F287" s="874" t="s">
        <v>158</v>
      </c>
      <c r="H287" s="800" t="s">
        <v>1543</v>
      </c>
      <c r="I287" s="800" t="s">
        <v>1544</v>
      </c>
      <c r="J287" s="822" t="str">
        <f t="shared" si="12"/>
        <v>GoldTanaka Kikinzoku International</v>
      </c>
      <c r="K287" s="822" t="str">
        <f t="shared" si="13"/>
        <v>GoldTanaka Kikinzoku International</v>
      </c>
    </row>
    <row r="288">
      <c r="A288" s="800" t="s">
        <v>149</v>
      </c>
      <c r="B288" s="800" t="s">
        <v>1573</v>
      </c>
      <c r="C288" s="800" t="s">
        <v>670</v>
      </c>
      <c r="D288" s="800" t="s">
        <v>1166</v>
      </c>
      <c r="E288" s="800" t="s">
        <v>669</v>
      </c>
      <c r="F288" s="874" t="s">
        <v>158</v>
      </c>
      <c r="H288" s="800" t="s">
        <v>1543</v>
      </c>
      <c r="I288" s="800" t="s">
        <v>1544</v>
      </c>
      <c r="J288" s="822" t="str">
        <f t="shared" si="12"/>
        <v>GoldTanaka Kikinzoku Kogyo K.K</v>
      </c>
      <c r="K288" s="822" t="str">
        <f t="shared" si="13"/>
        <v>GoldTanaka Kikinzoku Kogyo K.K</v>
      </c>
    </row>
    <row r="289">
      <c r="A289" s="800" t="s">
        <v>149</v>
      </c>
      <c r="B289" s="800" t="s">
        <v>670</v>
      </c>
      <c r="C289" s="800" t="s">
        <v>670</v>
      </c>
      <c r="D289" s="800" t="s">
        <v>1166</v>
      </c>
      <c r="E289" s="800" t="s">
        <v>669</v>
      </c>
      <c r="F289" s="874" t="s">
        <v>158</v>
      </c>
      <c r="H289" s="800" t="s">
        <v>1543</v>
      </c>
      <c r="I289" s="800" t="s">
        <v>1544</v>
      </c>
      <c r="J289" s="822" t="str">
        <f t="shared" si="12"/>
        <v>GoldTanaka Kikinzoku Kogyo K.K.</v>
      </c>
      <c r="K289" s="822" t="str">
        <f t="shared" si="13"/>
        <v>GoldTanaka Kikinzoku Kogyo K.K.</v>
      </c>
    </row>
    <row r="290">
      <c r="A290" s="800" t="s">
        <v>149</v>
      </c>
      <c r="B290" s="800" t="s">
        <v>1574</v>
      </c>
      <c r="C290" s="800" t="s">
        <v>670</v>
      </c>
      <c r="D290" s="800" t="s">
        <v>1166</v>
      </c>
      <c r="E290" s="800" t="s">
        <v>669</v>
      </c>
      <c r="F290" s="874" t="s">
        <v>158</v>
      </c>
      <c r="H290" s="800" t="s">
        <v>1543</v>
      </c>
      <c r="I290" s="800" t="s">
        <v>1544</v>
      </c>
      <c r="J290" s="822" t="str">
        <f t="shared" si="12"/>
        <v>GoldTanaka Precious Metals</v>
      </c>
      <c r="K290" s="822" t="str">
        <f t="shared" si="13"/>
        <v>GoldTanaka Precious Metals</v>
      </c>
    </row>
    <row r="291">
      <c r="A291" s="800" t="s">
        <v>149</v>
      </c>
      <c r="B291" s="800" t="s">
        <v>1575</v>
      </c>
      <c r="C291" s="800" t="s">
        <v>558</v>
      </c>
      <c r="D291" s="800" t="s">
        <v>1194</v>
      </c>
      <c r="E291" s="800" t="s">
        <v>557</v>
      </c>
      <c r="F291" s="874" t="s">
        <v>158</v>
      </c>
      <c r="H291" s="800" t="s">
        <v>1326</v>
      </c>
      <c r="I291" s="800" t="s">
        <v>1327</v>
      </c>
      <c r="J291" s="822" t="str">
        <f t="shared" si="12"/>
        <v>GoldThe Great Wall Gold and Silver Refinery of China</v>
      </c>
      <c r="K291" s="822" t="str">
        <f t="shared" si="13"/>
        <v>GoldThe Great Wall Gold and Silver Refinery of China</v>
      </c>
    </row>
    <row r="292">
      <c r="A292" s="800" t="s">
        <v>149</v>
      </c>
      <c r="B292" s="800" t="s">
        <v>1576</v>
      </c>
      <c r="C292" s="800" t="s">
        <v>470</v>
      </c>
      <c r="D292" s="800" t="s">
        <v>1148</v>
      </c>
      <c r="E292" s="800" t="s">
        <v>469</v>
      </c>
      <c r="F292" s="874" t="s">
        <v>158</v>
      </c>
      <c r="H292" s="800" t="s">
        <v>1163</v>
      </c>
      <c r="I292" s="800" t="s">
        <v>1164</v>
      </c>
      <c r="J292" s="822" t="str">
        <f t="shared" si="12"/>
        <v>GoldThe Perth Mint</v>
      </c>
      <c r="K292" s="822" t="str">
        <f t="shared" si="13"/>
        <v>GoldThe Perth Mint</v>
      </c>
    </row>
    <row r="293">
      <c r="A293" s="800" t="s">
        <v>149</v>
      </c>
      <c r="B293" s="800" t="s">
        <v>1577</v>
      </c>
      <c r="C293" s="800" t="s">
        <v>536</v>
      </c>
      <c r="D293" s="800" t="s">
        <v>1194</v>
      </c>
      <c r="E293" s="800" t="s">
        <v>535</v>
      </c>
      <c r="F293" s="874" t="s">
        <v>158</v>
      </c>
      <c r="H293" s="800" t="s">
        <v>1262</v>
      </c>
      <c r="I293" s="800" t="s">
        <v>1263</v>
      </c>
      <c r="J293" s="822" t="str">
        <f t="shared" si="12"/>
        <v>GoldThe Refinery of Shandong Gold Mining Co., Ltd.</v>
      </c>
      <c r="K293" s="822" t="str">
        <f t="shared" si="13"/>
        <v>GoldThe Refinery of Shandong Gold Mining Co., Ltd.</v>
      </c>
    </row>
    <row r="294">
      <c r="A294" s="800" t="s">
        <v>149</v>
      </c>
      <c r="B294" s="800" t="s">
        <v>718</v>
      </c>
      <c r="C294" s="800" t="s">
        <v>718</v>
      </c>
      <c r="D294" s="800" t="s">
        <v>1166</v>
      </c>
      <c r="E294" s="800" t="s">
        <v>717</v>
      </c>
      <c r="F294" s="874" t="s">
        <v>158</v>
      </c>
      <c r="H294" s="800" t="s">
        <v>1578</v>
      </c>
      <c r="I294" s="800" t="s">
        <v>1283</v>
      </c>
      <c r="J294" s="822" t="str">
        <f t="shared" si="12"/>
        <v>GoldTokuriki Honten Co., Ltd.</v>
      </c>
      <c r="K294" s="822" t="str">
        <f t="shared" si="13"/>
        <v>GoldTokuriki Honten Co., Ltd.</v>
      </c>
    </row>
    <row r="295">
      <c r="A295" s="800" t="s">
        <v>149</v>
      </c>
      <c r="B295" s="800" t="s">
        <v>539</v>
      </c>
      <c r="C295" s="800" t="s">
        <v>539</v>
      </c>
      <c r="D295" s="800" t="s">
        <v>1194</v>
      </c>
      <c r="E295" s="800" t="s">
        <v>538</v>
      </c>
      <c r="F295" s="874" t="s">
        <v>158</v>
      </c>
      <c r="H295" s="800" t="s">
        <v>1195</v>
      </c>
      <c r="I295" s="800" t="s">
        <v>1196</v>
      </c>
      <c r="J295" s="822" t="str">
        <f t="shared" si="12"/>
        <v>GoldTongling Nonferrous Metals Group Co., Ltd.</v>
      </c>
      <c r="K295" s="822" t="str">
        <f t="shared" si="13"/>
        <v>GoldTongling Nonferrous Metals Group Co., Ltd.</v>
      </c>
    </row>
    <row r="296">
      <c r="A296" s="800" t="s">
        <v>149</v>
      </c>
      <c r="B296" s="800" t="s">
        <v>1579</v>
      </c>
      <c r="C296" s="800" t="s">
        <v>539</v>
      </c>
      <c r="D296" s="800" t="s">
        <v>1194</v>
      </c>
      <c r="E296" s="800" t="s">
        <v>538</v>
      </c>
      <c r="F296" s="874" t="s">
        <v>158</v>
      </c>
      <c r="H296" s="800" t="s">
        <v>1195</v>
      </c>
      <c r="I296" s="800" t="s">
        <v>1196</v>
      </c>
      <c r="J296" s="822" t="str">
        <f t="shared" si="12"/>
        <v>GoldTongLing Nonferrous Metals Group Holdings Co., Ltd.</v>
      </c>
      <c r="K296" s="822" t="str">
        <f t="shared" si="13"/>
        <v>GoldTongLing Nonferrous Metals Group Holdings Co., Ltd.</v>
      </c>
    </row>
    <row r="297">
      <c r="A297" s="800" t="s">
        <v>149</v>
      </c>
      <c r="B297" s="800" t="s">
        <v>1580</v>
      </c>
      <c r="C297" s="800" t="s">
        <v>477</v>
      </c>
      <c r="D297" s="800" t="s">
        <v>1362</v>
      </c>
      <c r="E297" s="800" t="s">
        <v>476</v>
      </c>
      <c r="F297" s="874" t="s">
        <v>158</v>
      </c>
      <c r="H297" s="800" t="s">
        <v>1363</v>
      </c>
      <c r="I297" s="800" t="s">
        <v>1364</v>
      </c>
      <c r="J297" s="822" t="str">
        <f t="shared" si="12"/>
        <v>GoldTony Goetz NV</v>
      </c>
      <c r="K297" s="822" t="str">
        <f t="shared" si="13"/>
        <v>GoldTony Goetz NV</v>
      </c>
    </row>
    <row r="298">
      <c r="A298" s="800" t="s">
        <v>149</v>
      </c>
      <c r="B298" s="800" t="s">
        <v>727</v>
      </c>
      <c r="C298" s="800" t="s">
        <v>727</v>
      </c>
      <c r="D298" s="800" t="s">
        <v>1384</v>
      </c>
      <c r="E298" s="800" t="s">
        <v>726</v>
      </c>
      <c r="F298" s="874" t="s">
        <v>158</v>
      </c>
      <c r="H298" s="800" t="s">
        <v>1581</v>
      </c>
      <c r="I298" s="800" t="s">
        <v>1582</v>
      </c>
      <c r="J298" s="822" t="str">
        <f t="shared" si="12"/>
        <v>GoldTOO Tau-Ken-Altyn</v>
      </c>
      <c r="K298" s="822" t="str">
        <f t="shared" si="13"/>
        <v>GoldTOO Tau-Ken-Altyn</v>
      </c>
    </row>
    <row r="299">
      <c r="A299" s="800" t="s">
        <v>149</v>
      </c>
      <c r="B299" s="800" t="s">
        <v>757</v>
      </c>
      <c r="C299" s="800" t="s">
        <v>757</v>
      </c>
      <c r="D299" s="800" t="s">
        <v>1273</v>
      </c>
      <c r="E299" s="800" t="s">
        <v>756</v>
      </c>
      <c r="F299" s="874" t="s">
        <v>158</v>
      </c>
      <c r="H299" s="800" t="s">
        <v>1583</v>
      </c>
      <c r="I299" s="800" t="s">
        <v>1584</v>
      </c>
      <c r="J299" s="822" t="str">
        <f t="shared" si="12"/>
        <v>GoldTorecom</v>
      </c>
      <c r="K299" s="822" t="str">
        <f t="shared" si="13"/>
        <v>GoldTorecom</v>
      </c>
    </row>
    <row r="300">
      <c r="A300" s="800" t="s">
        <v>149</v>
      </c>
      <c r="B300" s="800" t="s">
        <v>1585</v>
      </c>
      <c r="C300" s="800" t="s">
        <v>489</v>
      </c>
      <c r="D300" s="800" t="s">
        <v>1189</v>
      </c>
      <c r="E300" s="800" t="s">
        <v>488</v>
      </c>
      <c r="F300" s="874" t="s">
        <v>158</v>
      </c>
      <c r="H300" s="800" t="s">
        <v>1425</v>
      </c>
      <c r="I300" s="800" t="s">
        <v>1426</v>
      </c>
      <c r="J300" s="822" t="str">
        <f t="shared" si="12"/>
        <v>GoldUbro-Union of Brazilian Refiners</v>
      </c>
      <c r="K300" s="822" t="str">
        <f t="shared" si="13"/>
        <v>GoldUbro-Union of Brazilian Refiners</v>
      </c>
    </row>
    <row r="301">
      <c r="A301" s="800" t="s">
        <v>149</v>
      </c>
      <c r="B301" s="800" t="s">
        <v>1586</v>
      </c>
      <c r="C301" s="800" t="s">
        <v>480</v>
      </c>
      <c r="D301" s="800" t="s">
        <v>1362</v>
      </c>
      <c r="E301" s="800" t="s">
        <v>479</v>
      </c>
      <c r="F301" s="874" t="s">
        <v>158</v>
      </c>
      <c r="H301" s="800" t="s">
        <v>1442</v>
      </c>
      <c r="I301" s="800" t="s">
        <v>1364</v>
      </c>
      <c r="J301" s="822" t="str">
        <f t="shared" si="12"/>
        <v>GoldUmicore Precious Metals Refining Hoboken</v>
      </c>
      <c r="K301" s="822" t="str">
        <f t="shared" si="13"/>
        <v>GoldUmicore Precious Metals Refining Hoboken</v>
      </c>
    </row>
    <row r="302">
      <c r="A302" s="800" t="s">
        <v>149</v>
      </c>
      <c r="B302" s="800" t="s">
        <v>868</v>
      </c>
      <c r="C302" s="800" t="s">
        <v>868</v>
      </c>
      <c r="D302" s="800" t="s">
        <v>1587</v>
      </c>
      <c r="E302" s="800" t="s">
        <v>867</v>
      </c>
      <c r="F302" s="874" t="s">
        <v>158</v>
      </c>
      <c r="H302" s="800" t="s">
        <v>1588</v>
      </c>
      <c r="I302" s="800" t="s">
        <v>1589</v>
      </c>
      <c r="J302" s="822" t="str">
        <f t="shared" si="12"/>
        <v>GoldUmicore Precious Metals Thailand</v>
      </c>
      <c r="K302" s="822" t="str">
        <f t="shared" si="13"/>
        <v>GoldUmicore Precious Metals Thailand</v>
      </c>
    </row>
    <row r="303">
      <c r="A303" s="800" t="s">
        <v>149</v>
      </c>
      <c r="B303" s="800" t="s">
        <v>480</v>
      </c>
      <c r="C303" s="800" t="s">
        <v>480</v>
      </c>
      <c r="D303" s="800" t="s">
        <v>1362</v>
      </c>
      <c r="E303" s="800" t="s">
        <v>479</v>
      </c>
      <c r="F303" s="874" t="s">
        <v>158</v>
      </c>
      <c r="H303" s="800" t="s">
        <v>1442</v>
      </c>
      <c r="I303" s="800" t="s">
        <v>1364</v>
      </c>
      <c r="J303" s="822" t="str">
        <f t="shared" si="12"/>
        <v>GoldUmicore S.A. Business Unit Precious Metals Refining</v>
      </c>
      <c r="K303" s="822" t="str">
        <f t="shared" si="13"/>
        <v>GoldUmicore S.A. Business Unit Precious Metals Refining</v>
      </c>
    </row>
    <row r="304">
      <c r="A304" s="800" t="s">
        <v>149</v>
      </c>
      <c r="B304" s="800" t="s">
        <v>914</v>
      </c>
      <c r="C304" s="800" t="s">
        <v>914</v>
      </c>
      <c r="D304" s="800" t="s">
        <v>1151</v>
      </c>
      <c r="E304" s="800" t="s">
        <v>913</v>
      </c>
      <c r="F304" s="874" t="s">
        <v>158</v>
      </c>
      <c r="H304" s="800" t="s">
        <v>1590</v>
      </c>
      <c r="I304" s="800" t="s">
        <v>1428</v>
      </c>
      <c r="J304" s="822" t="str">
        <f t="shared" si="12"/>
        <v>GoldUnited Precious Metal Refining, Inc.</v>
      </c>
      <c r="K304" s="822" t="str">
        <f t="shared" si="13"/>
        <v>GoldUnited Precious Metal Refining, Inc.</v>
      </c>
    </row>
    <row r="305">
      <c r="A305" s="800" t="s">
        <v>149</v>
      </c>
      <c r="B305" s="800" t="s">
        <v>857</v>
      </c>
      <c r="C305" s="800" t="s">
        <v>857</v>
      </c>
      <c r="D305" s="800" t="s">
        <v>1199</v>
      </c>
      <c r="E305" s="800" t="s">
        <v>856</v>
      </c>
      <c r="F305" s="874" t="s">
        <v>158</v>
      </c>
      <c r="H305" s="800" t="s">
        <v>1591</v>
      </c>
      <c r="I305" s="800" t="s">
        <v>1201</v>
      </c>
      <c r="J305" s="822" t="str">
        <f t="shared" si="12"/>
        <v>GoldValcambi S.A.</v>
      </c>
      <c r="K305" s="822" t="str">
        <f t="shared" si="13"/>
        <v>GoldValcambi S.A.</v>
      </c>
    </row>
    <row r="306">
      <c r="A306" s="800" t="s">
        <v>149</v>
      </c>
      <c r="B306" s="800" t="s">
        <v>235</v>
      </c>
      <c r="C306" s="800" t="s">
        <v>235</v>
      </c>
      <c r="D306" s="800" t="s">
        <v>1514</v>
      </c>
      <c r="E306" s="800" t="s">
        <v>234</v>
      </c>
      <c r="F306" s="874" t="s">
        <v>158</v>
      </c>
      <c r="H306" s="800" t="s">
        <v>1592</v>
      </c>
      <c r="I306" s="800" t="s">
        <v>1593</v>
      </c>
      <c r="J306" s="822" t="str">
        <f t="shared" si="12"/>
        <v>GoldWEEEREFINING</v>
      </c>
      <c r="K306" s="822" t="str">
        <f t="shared" si="13"/>
        <v>GoldWEEEREFINING</v>
      </c>
    </row>
    <row r="307">
      <c r="A307" s="800" t="s">
        <v>149</v>
      </c>
      <c r="B307" s="800" t="s">
        <v>470</v>
      </c>
      <c r="C307" s="800" t="s">
        <v>470</v>
      </c>
      <c r="D307" s="800" t="s">
        <v>1148</v>
      </c>
      <c r="E307" s="800" t="s">
        <v>469</v>
      </c>
      <c r="F307" s="874" t="s">
        <v>158</v>
      </c>
      <c r="H307" s="800" t="s">
        <v>1163</v>
      </c>
      <c r="I307" s="800" t="s">
        <v>1164</v>
      </c>
      <c r="J307" s="822" t="str">
        <f t="shared" si="12"/>
        <v>GoldWestern Australian Mint (T/a The Perth Mint)</v>
      </c>
      <c r="K307" s="822" t="str">
        <f t="shared" si="13"/>
        <v>GoldWestern Australian Mint (T/a The Perth Mint)</v>
      </c>
    </row>
    <row r="308">
      <c r="A308" s="800" t="s">
        <v>149</v>
      </c>
      <c r="B308" s="800" t="s">
        <v>607</v>
      </c>
      <c r="C308" s="800" t="s">
        <v>607</v>
      </c>
      <c r="D308" s="800" t="s">
        <v>1159</v>
      </c>
      <c r="E308" s="800" t="s">
        <v>606</v>
      </c>
      <c r="F308" s="874" t="s">
        <v>158</v>
      </c>
      <c r="H308" s="800" t="s">
        <v>1160</v>
      </c>
      <c r="I308" s="800" t="s">
        <v>1161</v>
      </c>
      <c r="J308" s="822" t="str">
        <f t="shared" si="12"/>
        <v>GoldWIELAND Edelmetalle GmbH</v>
      </c>
      <c r="K308" s="822" t="str">
        <f t="shared" si="13"/>
        <v>GoldWIELAND Edelmetalle GmbH</v>
      </c>
    </row>
    <row r="309">
      <c r="A309" s="800" t="s">
        <v>149</v>
      </c>
      <c r="B309" s="800" t="s">
        <v>1594</v>
      </c>
      <c r="C309" s="800" t="s">
        <v>929</v>
      </c>
      <c r="D309" s="800" t="s">
        <v>1151</v>
      </c>
      <c r="E309" s="800" t="s">
        <v>928</v>
      </c>
      <c r="F309" s="874" t="s">
        <v>158</v>
      </c>
      <c r="H309" s="800" t="s">
        <v>1427</v>
      </c>
      <c r="I309" s="800" t="s">
        <v>1428</v>
      </c>
      <c r="J309" s="822" t="str">
        <f t="shared" si="12"/>
        <v>GoldWilliams Advanced Materials</v>
      </c>
      <c r="K309" s="822" t="str">
        <f t="shared" si="13"/>
        <v>GoldWilliams Advanced Materials</v>
      </c>
    </row>
    <row r="310">
      <c r="A310" s="800" t="s">
        <v>149</v>
      </c>
      <c r="B310" s="800" t="s">
        <v>1595</v>
      </c>
      <c r="C310" s="800" t="s">
        <v>492</v>
      </c>
      <c r="D310" s="800" t="s">
        <v>1202</v>
      </c>
      <c r="E310" s="800" t="s">
        <v>491</v>
      </c>
      <c r="F310" s="874" t="s">
        <v>158</v>
      </c>
      <c r="H310" s="800" t="s">
        <v>1236</v>
      </c>
      <c r="I310" s="800" t="s">
        <v>1237</v>
      </c>
      <c r="J310" s="822" t="str">
        <f t="shared" si="12"/>
        <v>GoldXstrata</v>
      </c>
      <c r="K310" s="822" t="str">
        <f t="shared" si="13"/>
        <v>GoldXstrata</v>
      </c>
    </row>
    <row r="311">
      <c r="A311" s="800" t="s">
        <v>149</v>
      </c>
      <c r="B311" s="800" t="s">
        <v>691</v>
      </c>
      <c r="C311" s="800" t="s">
        <v>691</v>
      </c>
      <c r="D311" s="800" t="s">
        <v>1166</v>
      </c>
      <c r="E311" s="800" t="s">
        <v>690</v>
      </c>
      <c r="F311" s="874" t="s">
        <v>158</v>
      </c>
      <c r="H311" s="800" t="s">
        <v>1395</v>
      </c>
      <c r="I311" s="800" t="s">
        <v>1396</v>
      </c>
      <c r="J311" s="822" t="str">
        <f t="shared" si="12"/>
        <v>GoldYamakin Co., Ltd.</v>
      </c>
      <c r="K311" s="822" t="str">
        <f t="shared" si="13"/>
        <v>GoldYamakin Co., Ltd.</v>
      </c>
    </row>
    <row r="312">
      <c r="A312" s="800" t="s">
        <v>149</v>
      </c>
      <c r="B312" s="800" t="s">
        <v>1596</v>
      </c>
      <c r="C312" s="800" t="s">
        <v>691</v>
      </c>
      <c r="D312" s="800" t="s">
        <v>1166</v>
      </c>
      <c r="E312" s="800" t="s">
        <v>690</v>
      </c>
      <c r="F312" s="874" t="s">
        <v>158</v>
      </c>
      <c r="H312" s="800" t="s">
        <v>1395</v>
      </c>
      <c r="I312" s="800" t="s">
        <v>1396</v>
      </c>
      <c r="J312" s="822" t="str">
        <f t="shared" si="12"/>
        <v>GoldYamamoto Precious Co., Ltd.</v>
      </c>
      <c r="K312" s="822" t="str">
        <f t="shared" si="13"/>
        <v>GoldYamamoto Precious Co., Ltd.</v>
      </c>
    </row>
    <row r="313">
      <c r="A313" s="800" t="s">
        <v>149</v>
      </c>
      <c r="B313" s="800" t="s">
        <v>1597</v>
      </c>
      <c r="C313" s="800" t="s">
        <v>691</v>
      </c>
      <c r="D313" s="800" t="s">
        <v>1166</v>
      </c>
      <c r="E313" s="800" t="s">
        <v>690</v>
      </c>
      <c r="F313" s="874" t="s">
        <v>158</v>
      </c>
      <c r="H313" s="800" t="s">
        <v>1395</v>
      </c>
      <c r="I313" s="800" t="s">
        <v>1396</v>
      </c>
      <c r="J313" s="822" t="str">
        <f t="shared" si="12"/>
        <v>GoldYamamoto Precious Metal Co., Ltd.</v>
      </c>
      <c r="K313" s="822" t="str">
        <f t="shared" si="13"/>
        <v>GoldYamamoto Precious Metal Co., Ltd.</v>
      </c>
    </row>
    <row r="314">
      <c r="A314" s="800" t="s">
        <v>149</v>
      </c>
      <c r="B314" s="800" t="s">
        <v>1598</v>
      </c>
      <c r="C314" s="800" t="s">
        <v>691</v>
      </c>
      <c r="D314" s="800" t="s">
        <v>1166</v>
      </c>
      <c r="E314" s="800" t="s">
        <v>690</v>
      </c>
      <c r="F314" s="874" t="s">
        <v>158</v>
      </c>
      <c r="H314" s="800" t="s">
        <v>1395</v>
      </c>
      <c r="I314" s="800" t="s">
        <v>1396</v>
      </c>
      <c r="J314" s="822" t="str">
        <f t="shared" si="12"/>
        <v>GoldYamamoto Precision Metals</v>
      </c>
      <c r="K314" s="822" t="str">
        <f t="shared" si="13"/>
        <v>GoldYamamoto Precision Metals</v>
      </c>
    </row>
    <row r="315">
      <c r="A315" s="800" t="s">
        <v>149</v>
      </c>
      <c r="B315" s="800" t="s">
        <v>1599</v>
      </c>
      <c r="C315" s="800" t="s">
        <v>518</v>
      </c>
      <c r="D315" s="800" t="s">
        <v>1194</v>
      </c>
      <c r="E315" s="800" t="s">
        <v>517</v>
      </c>
      <c r="F315" s="874" t="s">
        <v>158</v>
      </c>
      <c r="H315" s="800" t="s">
        <v>1332</v>
      </c>
      <c r="I315" s="800" t="s">
        <v>1263</v>
      </c>
      <c r="J315" s="822" t="str">
        <f t="shared" si="12"/>
        <v>GoldYantai NUS Safina tech environmental Refinery Co. Ltd.</v>
      </c>
      <c r="K315" s="822" t="str">
        <f t="shared" si="13"/>
        <v>GoldYantai NUS Safina tech environmental Refinery Co. Ltd.</v>
      </c>
    </row>
    <row r="316">
      <c r="A316" s="800" t="s">
        <v>149</v>
      </c>
      <c r="B316" s="800" t="s">
        <v>1600</v>
      </c>
      <c r="C316" s="800" t="s">
        <v>1116</v>
      </c>
      <c r="D316" s="800" t="s">
        <v>1290</v>
      </c>
      <c r="E316" s="800" t="s">
        <v>1115</v>
      </c>
      <c r="F316" s="874" t="s">
        <v>158</v>
      </c>
      <c r="H316" s="800" t="s">
        <v>1291</v>
      </c>
      <c r="I316" s="800" t="s">
        <v>1292</v>
      </c>
      <c r="J316" s="822" t="str">
        <f t="shared" si="12"/>
        <v>GoldYilida Resources Technology Co., Ltd.</v>
      </c>
      <c r="K316" s="822" t="str">
        <f t="shared" si="13"/>
        <v>GoldYilida Resources Technology Co., Ltd.</v>
      </c>
    </row>
    <row r="317">
      <c r="A317" s="800" t="s">
        <v>149</v>
      </c>
      <c r="B317" s="800" t="s">
        <v>682</v>
      </c>
      <c r="C317" s="800" t="s">
        <v>682</v>
      </c>
      <c r="D317" s="800" t="s">
        <v>1166</v>
      </c>
      <c r="E317" s="800" t="s">
        <v>681</v>
      </c>
      <c r="F317" s="874" t="s">
        <v>158</v>
      </c>
      <c r="H317" s="800" t="s">
        <v>1601</v>
      </c>
      <c r="I317" s="800" t="s">
        <v>1544</v>
      </c>
      <c r="J317" s="822" t="str">
        <f t="shared" si="12"/>
        <v>GoldYokohama Metal Co., Ltd.</v>
      </c>
      <c r="K317" s="822" t="str">
        <f t="shared" si="13"/>
        <v>GoldYokohama Metal Co., Ltd.</v>
      </c>
    </row>
    <row r="318">
      <c r="A318" s="800" t="s">
        <v>149</v>
      </c>
      <c r="B318" s="800" t="s">
        <v>550</v>
      </c>
      <c r="C318" s="800" t="s">
        <v>550</v>
      </c>
      <c r="D318" s="800" t="s">
        <v>1194</v>
      </c>
      <c r="E318" s="800" t="s">
        <v>549</v>
      </c>
      <c r="F318" s="874" t="s">
        <v>158</v>
      </c>
      <c r="H318" s="800" t="s">
        <v>1253</v>
      </c>
      <c r="I318" s="800" t="s">
        <v>1254</v>
      </c>
      <c r="J318" s="822" t="str">
        <f t="shared" si="12"/>
        <v>GoldYunnan Copper Industry Co., Ltd.</v>
      </c>
      <c r="K318" s="822" t="str">
        <f t="shared" si="13"/>
        <v>GoldYunnan Copper Industry Co., Ltd.</v>
      </c>
    </row>
    <row r="319">
      <c r="A319" s="800" t="s">
        <v>149</v>
      </c>
      <c r="B319" s="800" t="s">
        <v>1602</v>
      </c>
      <c r="C319" s="800" t="s">
        <v>570</v>
      </c>
      <c r="D319" s="800" t="s">
        <v>1194</v>
      </c>
      <c r="E319" s="800" t="s">
        <v>569</v>
      </c>
      <c r="F319" s="874" t="s">
        <v>158</v>
      </c>
      <c r="H319" s="800" t="s">
        <v>1332</v>
      </c>
      <c r="I319" s="800" t="s">
        <v>1263</v>
      </c>
      <c r="J319" s="822" t="str">
        <f t="shared" si="12"/>
        <v>GoldZhao Jin Mining Industry Co Ltd</v>
      </c>
      <c r="K319" s="822" t="str">
        <f t="shared" si="13"/>
        <v>GoldZhao Jin Mining Industry Co Ltd</v>
      </c>
    </row>
    <row r="320">
      <c r="A320" s="800" t="s">
        <v>149</v>
      </c>
      <c r="B320" s="800" t="s">
        <v>1603</v>
      </c>
      <c r="C320" s="800" t="s">
        <v>570</v>
      </c>
      <c r="D320" s="800" t="s">
        <v>1194</v>
      </c>
      <c r="E320" s="800" t="s">
        <v>569</v>
      </c>
      <c r="F320" s="874" t="s">
        <v>158</v>
      </c>
      <c r="H320" s="800" t="s">
        <v>1332</v>
      </c>
      <c r="I320" s="800" t="s">
        <v>1263</v>
      </c>
      <c r="J320" s="822" t="str">
        <f t="shared" si="12"/>
        <v>GoldZhao Yuan Gold Mine</v>
      </c>
      <c r="K320" s="822" t="str">
        <f t="shared" si="13"/>
        <v>GoldZhao Yuan Gold Mine</v>
      </c>
    </row>
    <row r="321">
      <c r="A321" s="800" t="s">
        <v>149</v>
      </c>
      <c r="B321" s="800" t="s">
        <v>1604</v>
      </c>
      <c r="C321" s="800" t="s">
        <v>570</v>
      </c>
      <c r="D321" s="800" t="s">
        <v>1194</v>
      </c>
      <c r="E321" s="800" t="s">
        <v>569</v>
      </c>
      <c r="F321" s="874" t="s">
        <v>158</v>
      </c>
      <c r="H321" s="800" t="s">
        <v>1332</v>
      </c>
      <c r="I321" s="800" t="s">
        <v>1263</v>
      </c>
      <c r="J321" s="822" t="str">
        <f t="shared" si="12"/>
        <v>GoldZhao Yuan Gold Smelter of ZhongJin</v>
      </c>
      <c r="K321" s="822" t="str">
        <f t="shared" si="13"/>
        <v>GoldZhao Yuan Gold Smelter of ZhongJin</v>
      </c>
    </row>
    <row r="322">
      <c r="A322" s="800" t="s">
        <v>149</v>
      </c>
      <c r="B322" s="800" t="s">
        <v>1605</v>
      </c>
      <c r="C322" s="800" t="s">
        <v>570</v>
      </c>
      <c r="D322" s="800" t="s">
        <v>1194</v>
      </c>
      <c r="E322" s="800" t="s">
        <v>569</v>
      </c>
      <c r="F322" s="874" t="s">
        <v>158</v>
      </c>
      <c r="H322" s="800" t="s">
        <v>1332</v>
      </c>
      <c r="I322" s="800" t="s">
        <v>1263</v>
      </c>
      <c r="J322" s="822" t="str">
        <f t="shared" si="12"/>
        <v>GoldZhao Yuan Jin Kuang</v>
      </c>
      <c r="K322" s="822" t="str">
        <f t="shared" si="13"/>
        <v>GoldZhao Yuan Jin Kuang</v>
      </c>
    </row>
    <row r="323">
      <c r="A323" s="800" t="s">
        <v>149</v>
      </c>
      <c r="B323" s="800" t="s">
        <v>1606</v>
      </c>
      <c r="C323" s="800" t="s">
        <v>570</v>
      </c>
      <c r="D323" s="800" t="s">
        <v>1194</v>
      </c>
      <c r="E323" s="800" t="s">
        <v>569</v>
      </c>
      <c r="F323" s="874" t="s">
        <v>158</v>
      </c>
      <c r="H323" s="800" t="s">
        <v>1332</v>
      </c>
      <c r="I323" s="800" t="s">
        <v>1263</v>
      </c>
      <c r="J323" s="822" t="str">
        <f t="shared" si="12"/>
        <v>GoldZhaojin Mining Industry Co., Ltd.</v>
      </c>
      <c r="K323" s="822" t="str">
        <f t="shared" si="13"/>
        <v>GoldZhaojin Mining Industry Co., Ltd.</v>
      </c>
    </row>
    <row r="324">
      <c r="A324" s="800" t="s">
        <v>149</v>
      </c>
      <c r="B324" s="800" t="s">
        <v>1607</v>
      </c>
      <c r="C324" s="800" t="s">
        <v>570</v>
      </c>
      <c r="D324" s="800" t="s">
        <v>1194</v>
      </c>
      <c r="E324" s="800" t="s">
        <v>569</v>
      </c>
      <c r="F324" s="874" t="s">
        <v>158</v>
      </c>
      <c r="H324" s="800" t="s">
        <v>1332</v>
      </c>
      <c r="I324" s="800" t="s">
        <v>1263</v>
      </c>
      <c r="J324" s="822" t="str">
        <f t="shared" si="12"/>
        <v>Goldzhaojinjinyinyelian</v>
      </c>
      <c r="K324" s="822" t="str">
        <f t="shared" si="13"/>
        <v>Goldzhaojinjinyinyelian</v>
      </c>
    </row>
    <row r="325">
      <c r="A325" s="800" t="s">
        <v>149</v>
      </c>
      <c r="B325" s="800" t="s">
        <v>1608</v>
      </c>
      <c r="C325" s="800" t="s">
        <v>570</v>
      </c>
      <c r="D325" s="800" t="s">
        <v>1194</v>
      </c>
      <c r="E325" s="800" t="s">
        <v>569</v>
      </c>
      <c r="F325" s="874" t="s">
        <v>158</v>
      </c>
      <c r="H325" s="800" t="s">
        <v>1332</v>
      </c>
      <c r="I325" s="800" t="s">
        <v>1263</v>
      </c>
      <c r="J325" s="822" t="str">
        <f t="shared" si="12"/>
        <v>GoldZhaoyuan Gold Group</v>
      </c>
      <c r="K325" s="822" t="str">
        <f t="shared" si="13"/>
        <v>GoldZhaoyuan Gold Group</v>
      </c>
    </row>
    <row r="326">
      <c r="A326" s="800" t="s">
        <v>149</v>
      </c>
      <c r="B326" s="800" t="s">
        <v>1609</v>
      </c>
      <c r="C326" s="800" t="s">
        <v>555</v>
      </c>
      <c r="D326" s="800" t="s">
        <v>1194</v>
      </c>
      <c r="E326" s="800" t="s">
        <v>554</v>
      </c>
      <c r="F326" s="874" t="s">
        <v>158</v>
      </c>
      <c r="H326" s="800" t="s">
        <v>1259</v>
      </c>
      <c r="I326" s="800" t="s">
        <v>1260</v>
      </c>
      <c r="J326" s="822" t="str">
        <f ref="J326:J391" t="shared" si="14">A326&amp;B326</f>
        <v>GoldZhongjin Gold Corporation Limited</v>
      </c>
      <c r="K326" s="822" t="str">
        <f ref="K326:K391" t="shared" si="15">A326&amp;B326</f>
        <v>GoldZhongjin Gold Corporation Limited</v>
      </c>
    </row>
    <row r="327">
      <c r="A327" s="800" t="s">
        <v>149</v>
      </c>
      <c r="B327" s="800" t="s">
        <v>555</v>
      </c>
      <c r="C327" s="800" t="s">
        <v>555</v>
      </c>
      <c r="D327" s="800" t="s">
        <v>1194</v>
      </c>
      <c r="E327" s="800" t="s">
        <v>554</v>
      </c>
      <c r="F327" s="874" t="s">
        <v>158</v>
      </c>
      <c r="H327" s="800" t="s">
        <v>1259</v>
      </c>
      <c r="I327" s="800" t="s">
        <v>1260</v>
      </c>
      <c r="J327" s="822" t="str">
        <f t="shared" si="14"/>
        <v>GoldZhongyuan Gold Smelter of Zhongjin Gold Corporation</v>
      </c>
      <c r="K327" s="822" t="str">
        <f t="shared" si="15"/>
        <v>GoldZhongyuan Gold Smelter of Zhongjin Gold Corporation</v>
      </c>
    </row>
    <row r="328">
      <c r="A328" s="800" t="s">
        <v>149</v>
      </c>
      <c r="B328" s="800" t="s">
        <v>1610</v>
      </c>
      <c r="C328" s="800" t="s">
        <v>561</v>
      </c>
      <c r="D328" s="800" t="s">
        <v>1194</v>
      </c>
      <c r="E328" s="800" t="s">
        <v>560</v>
      </c>
      <c r="F328" s="874" t="s">
        <v>158</v>
      </c>
      <c r="H328" s="800" t="s">
        <v>1311</v>
      </c>
      <c r="I328" s="800" t="s">
        <v>1312</v>
      </c>
      <c r="J328" s="822" t="str">
        <f t="shared" si="14"/>
        <v>GoldZijin Kuang Ye Refinery</v>
      </c>
      <c r="K328" s="822" t="str">
        <f t="shared" si="15"/>
        <v>GoldZijin Kuang Ye Refinery</v>
      </c>
    </row>
    <row r="329">
      <c r="A329" s="800" t="s">
        <v>149</v>
      </c>
      <c r="B329" s="800" t="s">
        <v>1611</v>
      </c>
      <c r="C329" s="800" t="s">
        <v>561</v>
      </c>
      <c r="D329" s="800" t="s">
        <v>1194</v>
      </c>
      <c r="E329" s="800" t="s">
        <v>560</v>
      </c>
      <c r="F329" s="874" t="s">
        <v>158</v>
      </c>
      <c r="H329" s="800" t="s">
        <v>1311</v>
      </c>
      <c r="I329" s="800" t="s">
        <v>1312</v>
      </c>
      <c r="J329" s="822" t="str">
        <f t="shared" si="14"/>
        <v>GoldZijin Mining Industry Corporation</v>
      </c>
      <c r="K329" s="822" t="str">
        <f t="shared" si="15"/>
        <v>GoldZijin Mining Industry Corporation</v>
      </c>
    </row>
    <row r="330">
      <c r="A330" s="800" t="s">
        <v>149</v>
      </c>
      <c r="B330" s="800" t="s">
        <v>1612</v>
      </c>
      <c r="C330" s="800"/>
      <c r="D330" s="800"/>
      <c r="E330" s="800"/>
      <c r="F330" s="874"/>
      <c r="H330" s="800"/>
      <c r="I330" s="800"/>
      <c r="J330" s="822"/>
      <c r="K330" s="822"/>
    </row>
    <row r="331">
      <c r="A331" s="800" t="s">
        <v>149</v>
      </c>
      <c r="B331" s="800" t="s">
        <v>153</v>
      </c>
      <c r="C331" s="800" t="s">
        <v>137</v>
      </c>
      <c r="D331" s="800" t="s">
        <v>137</v>
      </c>
      <c r="E331" s="800"/>
      <c r="F331" s="874"/>
      <c r="H331" s="800"/>
      <c r="I331" s="800"/>
      <c r="J331" s="822"/>
      <c r="K331" s="822"/>
    </row>
    <row r="332">
      <c r="A332" s="800" t="s">
        <v>146</v>
      </c>
      <c r="B332" s="800" t="s">
        <v>1126</v>
      </c>
      <c r="C332" s="800" t="s">
        <v>1126</v>
      </c>
      <c r="D332" s="800" t="s">
        <v>1613</v>
      </c>
      <c r="E332" s="800" t="s">
        <v>1125</v>
      </c>
      <c r="F332" s="800" t="s">
        <v>158</v>
      </c>
      <c r="G332" s="800"/>
      <c r="H332" s="800" t="s">
        <v>1614</v>
      </c>
      <c r="I332" s="800" t="s">
        <v>1614</v>
      </c>
      <c r="J332" s="822" t="str">
        <f t="shared" si="14"/>
        <v>Tantalum5D Production OU</v>
      </c>
      <c r="K332" s="822" t="str">
        <f t="shared" si="15"/>
        <v>Tantalum5D Production OU</v>
      </c>
    </row>
    <row r="333">
      <c r="A333" s="800" t="s">
        <v>146</v>
      </c>
      <c r="B333" s="800" t="s">
        <v>1615</v>
      </c>
      <c r="C333" s="800" t="s">
        <v>1126</v>
      </c>
      <c r="D333" s="800" t="s">
        <v>1613</v>
      </c>
      <c r="E333" s="800" t="s">
        <v>1125</v>
      </c>
      <c r="F333" s="800" t="s">
        <v>158</v>
      </c>
      <c r="G333" s="800"/>
      <c r="H333" s="800" t="s">
        <v>1614</v>
      </c>
      <c r="I333" s="800" t="s">
        <v>1614</v>
      </c>
      <c r="J333" s="822" t="str">
        <f t="shared" si="14"/>
        <v>Tantalum5D Production OÜ</v>
      </c>
      <c r="K333" s="822" t="str">
        <f t="shared" si="15"/>
        <v>Tantalum5D Production OÜ</v>
      </c>
    </row>
    <row r="334">
      <c r="A334" s="800" t="s">
        <v>146</v>
      </c>
      <c r="B334" s="800" t="s">
        <v>161</v>
      </c>
      <c r="C334" s="800" t="s">
        <v>161</v>
      </c>
      <c r="D334" s="800" t="s">
        <v>1189</v>
      </c>
      <c r="E334" s="800" t="s">
        <v>160</v>
      </c>
      <c r="F334" s="800" t="s">
        <v>158</v>
      </c>
      <c r="G334" s="800"/>
      <c r="H334" s="800" t="s">
        <v>1616</v>
      </c>
      <c r="I334" s="800" t="s">
        <v>1191</v>
      </c>
      <c r="J334" s="822" t="str">
        <f t="shared" si="14"/>
        <v>TantalumAMG Brasil</v>
      </c>
      <c r="K334" s="822" t="str">
        <f t="shared" si="15"/>
        <v>TantalumAMG Brasil</v>
      </c>
    </row>
    <row r="335">
      <c r="A335" s="800" t="s">
        <v>146</v>
      </c>
      <c r="B335" s="800" t="s">
        <v>1617</v>
      </c>
      <c r="C335" s="800" t="s">
        <v>175</v>
      </c>
      <c r="D335" s="800" t="s">
        <v>1194</v>
      </c>
      <c r="E335" s="800" t="s">
        <v>174</v>
      </c>
      <c r="F335" s="800" t="s">
        <v>158</v>
      </c>
      <c r="G335" s="800"/>
      <c r="H335" s="800" t="s">
        <v>1618</v>
      </c>
      <c r="I335" s="800" t="s">
        <v>1330</v>
      </c>
      <c r="J335" s="822" t="str">
        <f t="shared" si="14"/>
        <v>TantalumConghua Tantalum and Niobium Smeltry</v>
      </c>
      <c r="K335" s="822" t="str">
        <f t="shared" si="15"/>
        <v>TantalumConghua Tantalum and Niobium Smeltry</v>
      </c>
    </row>
    <row r="336">
      <c r="A336" s="800" t="s">
        <v>146</v>
      </c>
      <c r="B336" s="800" t="s">
        <v>271</v>
      </c>
      <c r="C336" s="800" t="s">
        <v>271</v>
      </c>
      <c r="D336" s="800" t="s">
        <v>1151</v>
      </c>
      <c r="E336" s="800" t="s">
        <v>270</v>
      </c>
      <c r="F336" s="800" t="s">
        <v>158</v>
      </c>
      <c r="G336" s="800"/>
      <c r="H336" s="800" t="s">
        <v>1619</v>
      </c>
      <c r="I336" s="800" t="s">
        <v>1440</v>
      </c>
      <c r="J336" s="822" t="str">
        <f t="shared" si="14"/>
        <v>TantalumD Block Metals, LLC</v>
      </c>
      <c r="K336" s="822" t="str">
        <f t="shared" si="15"/>
        <v>TantalumD Block Metals, LLC</v>
      </c>
    </row>
    <row r="337">
      <c r="A337" s="800" t="s">
        <v>146</v>
      </c>
      <c r="B337" s="800" t="s">
        <v>1620</v>
      </c>
      <c r="C337" s="800" t="s">
        <v>188</v>
      </c>
      <c r="D337" s="800" t="s">
        <v>1194</v>
      </c>
      <c r="E337" s="800" t="s">
        <v>187</v>
      </c>
      <c r="F337" s="800" t="s">
        <v>158</v>
      </c>
      <c r="G337" s="800"/>
      <c r="H337" s="800" t="s">
        <v>1621</v>
      </c>
      <c r="I337" s="800" t="s">
        <v>1330</v>
      </c>
      <c r="J337" s="822" t="str">
        <f t="shared" si="14"/>
        <v>TantalumF &amp; X</v>
      </c>
      <c r="K337" s="822" t="str">
        <f t="shared" si="15"/>
        <v>TantalumF &amp; X</v>
      </c>
    </row>
    <row r="338">
      <c r="A338" s="800" t="s">
        <v>146</v>
      </c>
      <c r="B338" s="800" t="s">
        <v>188</v>
      </c>
      <c r="C338" s="800" t="s">
        <v>188</v>
      </c>
      <c r="D338" s="800" t="s">
        <v>1194</v>
      </c>
      <c r="E338" s="800" t="s">
        <v>187</v>
      </c>
      <c r="F338" s="800" t="s">
        <v>158</v>
      </c>
      <c r="G338" s="800"/>
      <c r="H338" s="800" t="s">
        <v>1621</v>
      </c>
      <c r="I338" s="800" t="s">
        <v>1330</v>
      </c>
      <c r="J338" s="822" t="str">
        <f t="shared" si="14"/>
        <v>TantalumF&amp;X Electro-Materials Ltd.</v>
      </c>
      <c r="K338" s="822" t="str">
        <f t="shared" si="15"/>
        <v>TantalumF&amp;X Electro-Materials Ltd.</v>
      </c>
    </row>
    <row r="339">
      <c r="A339" s="800" t="s">
        <v>146</v>
      </c>
      <c r="B339" s="800" t="s">
        <v>196</v>
      </c>
      <c r="C339" s="800" t="s">
        <v>196</v>
      </c>
      <c r="D339" s="800" t="s">
        <v>1194</v>
      </c>
      <c r="E339" s="800" t="s">
        <v>195</v>
      </c>
      <c r="F339" s="800" t="s">
        <v>158</v>
      </c>
      <c r="G339" s="800"/>
      <c r="H339" s="800" t="s">
        <v>1622</v>
      </c>
      <c r="I339" s="800" t="s">
        <v>1348</v>
      </c>
      <c r="J339" s="822" t="str">
        <f t="shared" si="14"/>
        <v>TantalumFIR Metals &amp; Resource Ltd.</v>
      </c>
      <c r="K339" s="822" t="str">
        <f t="shared" si="15"/>
        <v>TantalumFIR Metals &amp; Resource Ltd.</v>
      </c>
    </row>
    <row r="340">
      <c r="A340" s="800" t="s">
        <v>146</v>
      </c>
      <c r="B340" s="800" t="s">
        <v>227</v>
      </c>
      <c r="C340" s="800" t="s">
        <v>227</v>
      </c>
      <c r="D340" s="800" t="s">
        <v>1166</v>
      </c>
      <c r="E340" s="800" t="s">
        <v>226</v>
      </c>
      <c r="F340" s="800" t="s">
        <v>158</v>
      </c>
      <c r="G340" s="800"/>
      <c r="H340" s="800" t="s">
        <v>1623</v>
      </c>
      <c r="I340" s="800" t="s">
        <v>1208</v>
      </c>
      <c r="J340" s="822" t="str">
        <f t="shared" si="14"/>
        <v>TantalumGlobal Advanced Metals Aizu</v>
      </c>
      <c r="K340" s="822" t="str">
        <f t="shared" si="15"/>
        <v>TantalumGlobal Advanced Metals Aizu</v>
      </c>
    </row>
    <row r="341">
      <c r="A341" s="800" t="s">
        <v>146</v>
      </c>
      <c r="B341" s="800" t="s">
        <v>262</v>
      </c>
      <c r="C341" s="800" t="s">
        <v>262</v>
      </c>
      <c r="D341" s="800" t="s">
        <v>1151</v>
      </c>
      <c r="E341" s="800" t="s">
        <v>261</v>
      </c>
      <c r="F341" s="800" t="s">
        <v>158</v>
      </c>
      <c r="G341" s="800"/>
      <c r="H341" s="800" t="s">
        <v>1624</v>
      </c>
      <c r="I341" s="800" t="s">
        <v>1153</v>
      </c>
      <c r="J341" s="822" t="str">
        <f t="shared" si="14"/>
        <v>TantalumGlobal Advanced Metals Boyertown</v>
      </c>
      <c r="K341" s="822" t="str">
        <f t="shared" si="15"/>
        <v>TantalumGlobal Advanced Metals Boyertown</v>
      </c>
    </row>
    <row r="342">
      <c r="A342" s="800" t="s">
        <v>146</v>
      </c>
      <c r="B342" s="800" t="s">
        <v>175</v>
      </c>
      <c r="C342" s="800" t="s">
        <v>175</v>
      </c>
      <c r="D342" s="800" t="s">
        <v>1194</v>
      </c>
      <c r="E342" s="800" t="s">
        <v>174</v>
      </c>
      <c r="F342" s="800" t="s">
        <v>158</v>
      </c>
      <c r="G342" s="800"/>
      <c r="H342" s="800" t="s">
        <v>1618</v>
      </c>
      <c r="I342" s="800" t="s">
        <v>1330</v>
      </c>
      <c r="J342" s="822" t="str">
        <f t="shared" si="14"/>
        <v>TantalumGuangdong Rising Rare Metals-EO Materials Ltd.</v>
      </c>
      <c r="K342" s="822" t="str">
        <f t="shared" si="15"/>
        <v>TantalumGuangdong Rising Rare Metals-EO Materials Ltd.</v>
      </c>
    </row>
    <row r="343">
      <c r="A343" s="800" t="s">
        <v>146</v>
      </c>
      <c r="B343" s="800" t="s">
        <v>1625</v>
      </c>
      <c r="C343" s="800" t="s">
        <v>193</v>
      </c>
      <c r="D343" s="800" t="s">
        <v>1194</v>
      </c>
      <c r="E343" s="800" t="s">
        <v>192</v>
      </c>
      <c r="F343" s="800" t="s">
        <v>158</v>
      </c>
      <c r="G343" s="800"/>
      <c r="H343" s="800" t="s">
        <v>1618</v>
      </c>
      <c r="I343" s="800" t="s">
        <v>1330</v>
      </c>
      <c r="J343" s="822" t="str">
        <f t="shared" si="14"/>
        <v>TantalumGuangdong Zhiyuan New Material Co., Ltd.</v>
      </c>
      <c r="K343" s="822" t="str">
        <f t="shared" si="15"/>
        <v>TantalumGuangdong Zhiyuan New Material Co., Ltd.</v>
      </c>
    </row>
    <row r="344">
      <c r="A344" s="800" t="s">
        <v>146</v>
      </c>
      <c r="B344" s="800" t="s">
        <v>1626</v>
      </c>
      <c r="C344" s="800" t="s">
        <v>259</v>
      </c>
      <c r="D344" s="800" t="s">
        <v>1587</v>
      </c>
      <c r="E344" s="800" t="s">
        <v>258</v>
      </c>
      <c r="F344" s="800" t="s">
        <v>158</v>
      </c>
      <c r="G344" s="800"/>
      <c r="H344" s="800" t="s">
        <v>1627</v>
      </c>
      <c r="I344" s="800" t="s">
        <v>1628</v>
      </c>
      <c r="J344" s="822" t="str">
        <f t="shared" si="14"/>
        <v>TantalumH.C. Starck Co., Ltd.</v>
      </c>
      <c r="K344" s="822" t="str">
        <f t="shared" si="15"/>
        <v>TantalumH.C. Starck Co., Ltd.</v>
      </c>
    </row>
    <row r="345">
      <c r="A345" s="800" t="s">
        <v>146</v>
      </c>
      <c r="B345" s="800" t="s">
        <v>1629</v>
      </c>
      <c r="C345" s="800" t="s">
        <v>268</v>
      </c>
      <c r="D345" s="800" t="s">
        <v>1151</v>
      </c>
      <c r="E345" s="800" t="s">
        <v>267</v>
      </c>
      <c r="F345" s="800" t="s">
        <v>158</v>
      </c>
      <c r="G345" s="800"/>
      <c r="H345" s="800" t="s">
        <v>1630</v>
      </c>
      <c r="I345" s="800" t="s">
        <v>1451</v>
      </c>
      <c r="J345" s="822" t="str">
        <f t="shared" si="14"/>
        <v>TantalumH.C. Starck Inc.</v>
      </c>
      <c r="K345" s="822" t="str">
        <f t="shared" si="15"/>
        <v>TantalumH.C. Starck Inc.</v>
      </c>
    </row>
    <row r="346">
      <c r="A346" s="800" t="s">
        <v>146</v>
      </c>
      <c r="B346" s="800" t="s">
        <v>1631</v>
      </c>
      <c r="C346" s="800" t="s">
        <v>224</v>
      </c>
      <c r="D346" s="800" t="s">
        <v>1166</v>
      </c>
      <c r="E346" s="800" t="s">
        <v>223</v>
      </c>
      <c r="F346" s="800" t="s">
        <v>158</v>
      </c>
      <c r="G346" s="800"/>
      <c r="H346" s="800" t="s">
        <v>1632</v>
      </c>
      <c r="I346" s="800" t="s">
        <v>1633</v>
      </c>
      <c r="J346" s="822" t="str">
        <f t="shared" si="14"/>
        <v>TantalumH.C. Starck Ltd.</v>
      </c>
      <c r="K346" s="822" t="str">
        <f t="shared" si="15"/>
        <v>TantalumH.C. Starck Ltd.</v>
      </c>
    </row>
    <row r="347">
      <c r="A347" s="800" t="s">
        <v>146</v>
      </c>
      <c r="B347" s="800" t="s">
        <v>1634</v>
      </c>
      <c r="C347" s="800" t="s">
        <v>218</v>
      </c>
      <c r="D347" s="800" t="s">
        <v>1159</v>
      </c>
      <c r="E347" s="800" t="s">
        <v>217</v>
      </c>
      <c r="F347" s="800" t="s">
        <v>158</v>
      </c>
      <c r="G347" s="800"/>
      <c r="H347" s="800" t="s">
        <v>1635</v>
      </c>
      <c r="I347" s="800" t="s">
        <v>1161</v>
      </c>
      <c r="J347" s="822" t="str">
        <f t="shared" si="14"/>
        <v>TantalumH.C. Starck Smelting GmbH &amp; Co. KG</v>
      </c>
      <c r="K347" s="822" t="str">
        <f t="shared" si="15"/>
        <v>TantalumH.C. Starck Smelting GmbH &amp; Co. KG</v>
      </c>
    </row>
    <row r="348">
      <c r="A348" s="800" t="s">
        <v>146</v>
      </c>
      <c r="B348" s="800" t="s">
        <v>1636</v>
      </c>
      <c r="C348" s="800" t="s">
        <v>214</v>
      </c>
      <c r="D348" s="800" t="s">
        <v>1159</v>
      </c>
      <c r="E348" s="800" t="s">
        <v>213</v>
      </c>
      <c r="F348" s="800" t="s">
        <v>158</v>
      </c>
      <c r="G348" s="800"/>
      <c r="H348" s="800" t="s">
        <v>1637</v>
      </c>
      <c r="I348" s="800" t="s">
        <v>1638</v>
      </c>
      <c r="J348" s="822" t="str">
        <f t="shared" si="14"/>
        <v>TantalumH.C. Starck Tantalum and Niobium GmbH</v>
      </c>
      <c r="K348" s="822" t="str">
        <f t="shared" si="15"/>
        <v>TantalumH.C. Starck Tantalum and Niobium GmbH</v>
      </c>
    </row>
    <row r="349">
      <c r="A349" s="800" t="s">
        <v>146</v>
      </c>
      <c r="B349" s="800" t="s">
        <v>202</v>
      </c>
      <c r="C349" s="800" t="s">
        <v>202</v>
      </c>
      <c r="D349" s="800" t="s">
        <v>1194</v>
      </c>
      <c r="E349" s="800" t="s">
        <v>201</v>
      </c>
      <c r="F349" s="800" t="s">
        <v>158</v>
      </c>
      <c r="G349" s="800"/>
      <c r="H349" s="800" t="s">
        <v>1639</v>
      </c>
      <c r="I349" s="800" t="s">
        <v>1348</v>
      </c>
      <c r="J349" s="822" t="str">
        <f t="shared" si="14"/>
        <v>TantalumHengyang King Xing Lifeng New Materials Co., Ltd.</v>
      </c>
      <c r="K349" s="822" t="str">
        <f t="shared" si="15"/>
        <v>TantalumHengyang King Xing Lifeng New Materials Co., Ltd.</v>
      </c>
    </row>
    <row r="350">
      <c r="A350" s="800" t="s">
        <v>146</v>
      </c>
      <c r="B350" s="800" t="s">
        <v>183</v>
      </c>
      <c r="C350" s="800" t="s">
        <v>183</v>
      </c>
      <c r="D350" s="800" t="s">
        <v>1194</v>
      </c>
      <c r="E350" s="800" t="s">
        <v>182</v>
      </c>
      <c r="F350" s="800" t="s">
        <v>158</v>
      </c>
      <c r="G350" s="800"/>
      <c r="H350" s="800" t="s">
        <v>1640</v>
      </c>
      <c r="I350" s="800" t="s">
        <v>1374</v>
      </c>
      <c r="J350" s="822" t="str">
        <f t="shared" si="14"/>
        <v>TantalumJiangxi Dinghai Tantalum &amp; Niobium Co., Ltd.</v>
      </c>
      <c r="K350" s="822" t="str">
        <f t="shared" si="15"/>
        <v>TantalumJiangxi Dinghai Tantalum &amp; Niobium Co., Ltd.</v>
      </c>
    </row>
    <row r="351">
      <c r="A351" s="800" t="s">
        <v>146</v>
      </c>
      <c r="B351" s="800" t="s">
        <v>167</v>
      </c>
      <c r="C351" s="800" t="s">
        <v>167</v>
      </c>
      <c r="D351" s="800" t="s">
        <v>1194</v>
      </c>
      <c r="E351" s="800" t="s">
        <v>166</v>
      </c>
      <c r="F351" s="800" t="s">
        <v>158</v>
      </c>
      <c r="G351" s="800"/>
      <c r="H351" s="800" t="s">
        <v>1641</v>
      </c>
      <c r="I351" s="800" t="s">
        <v>1374</v>
      </c>
      <c r="J351" s="822" t="str">
        <f t="shared" si="14"/>
        <v>TantalumJiangxi Tuohong New Raw Material</v>
      </c>
      <c r="K351" s="822" t="str">
        <f t="shared" si="15"/>
        <v>TantalumJiangxi Tuohong New Raw Material</v>
      </c>
    </row>
    <row r="352">
      <c r="A352" s="800" t="s">
        <v>146</v>
      </c>
      <c r="B352" s="800" t="s">
        <v>180</v>
      </c>
      <c r="C352" s="800" t="s">
        <v>180</v>
      </c>
      <c r="D352" s="800" t="s">
        <v>1194</v>
      </c>
      <c r="E352" s="800" t="s">
        <v>179</v>
      </c>
      <c r="F352" s="800" t="s">
        <v>158</v>
      </c>
      <c r="G352" s="800"/>
      <c r="H352" s="800" t="s">
        <v>1642</v>
      </c>
      <c r="I352" s="780" t="s">
        <v>1374</v>
      </c>
      <c r="J352" s="822" t="str">
        <f t="shared" si="14"/>
        <v>TantalumJiuJiang JinXin Nonferrous Metals Co., Ltd.</v>
      </c>
      <c r="K352" s="822" t="str">
        <f t="shared" si="15"/>
        <v>TantalumJiuJiang JinXin Nonferrous Metals Co., Ltd.</v>
      </c>
    </row>
    <row r="353">
      <c r="A353" s="800" t="s">
        <v>146</v>
      </c>
      <c r="B353" s="800" t="s">
        <v>1643</v>
      </c>
      <c r="C353" s="800" t="s">
        <v>177</v>
      </c>
      <c r="D353" s="800" t="s">
        <v>1194</v>
      </c>
      <c r="E353" s="800" t="s">
        <v>176</v>
      </c>
      <c r="F353" s="800" t="s">
        <v>158</v>
      </c>
      <c r="G353" s="800"/>
      <c r="H353" s="800" t="s">
        <v>1642</v>
      </c>
      <c r="I353" s="780" t="s">
        <v>1374</v>
      </c>
      <c r="J353" s="822" t="str">
        <f t="shared" si="14"/>
        <v>TantalumJiujiang Nonferrous Metals Smelting Company Limited</v>
      </c>
      <c r="K353" s="822" t="str">
        <f t="shared" si="15"/>
        <v>TantalumJiujiang Nonferrous Metals Smelting Company Limited</v>
      </c>
    </row>
    <row r="354">
      <c r="A354" s="800" t="s">
        <v>146</v>
      </c>
      <c r="B354" s="800" t="s">
        <v>177</v>
      </c>
      <c r="C354" s="800" t="s">
        <v>177</v>
      </c>
      <c r="D354" s="800" t="s">
        <v>1194</v>
      </c>
      <c r="E354" s="800" t="s">
        <v>176</v>
      </c>
      <c r="F354" s="800" t="s">
        <v>158</v>
      </c>
      <c r="G354" s="800"/>
      <c r="H354" s="800" t="s">
        <v>1642</v>
      </c>
      <c r="I354" s="800" t="s">
        <v>1374</v>
      </c>
      <c r="J354" s="822" t="str">
        <f t="shared" si="14"/>
        <v>TantalumJiujiang Tanbre Co., Ltd.</v>
      </c>
      <c r="K354" s="822" t="str">
        <f t="shared" si="15"/>
        <v>TantalumJiujiang Tanbre Co., Ltd.</v>
      </c>
    </row>
    <row r="355">
      <c r="A355" s="800" t="s">
        <v>146</v>
      </c>
      <c r="B355" s="800" t="s">
        <v>199</v>
      </c>
      <c r="C355" s="800" t="s">
        <v>199</v>
      </c>
      <c r="D355" s="800" t="s">
        <v>1194</v>
      </c>
      <c r="E355" s="800" t="s">
        <v>198</v>
      </c>
      <c r="F355" s="800" t="s">
        <v>158</v>
      </c>
      <c r="G355" s="800"/>
      <c r="H355" s="800" t="s">
        <v>1642</v>
      </c>
      <c r="I355" s="780" t="s">
        <v>1374</v>
      </c>
      <c r="J355" s="822" t="str">
        <f t="shared" si="14"/>
        <v>TantalumJiujiang Zhongao Tantalum &amp; Niobium Co., Ltd.</v>
      </c>
      <c r="K355" s="822" t="str">
        <f t="shared" si="15"/>
        <v>TantalumJiujiang Zhongao Tantalum &amp; Niobium Co., Ltd.</v>
      </c>
    </row>
    <row r="356">
      <c r="A356" s="800" t="s">
        <v>146</v>
      </c>
      <c r="B356" s="800" t="s">
        <v>1644</v>
      </c>
      <c r="C356" s="800" t="s">
        <v>249</v>
      </c>
      <c r="D356" s="800" t="s">
        <v>1232</v>
      </c>
      <c r="E356" s="800" t="s">
        <v>248</v>
      </c>
      <c r="F356" s="800" t="s">
        <v>158</v>
      </c>
      <c r="G356" s="800"/>
      <c r="H356" s="800" t="s">
        <v>1645</v>
      </c>
      <c r="I356" s="780" t="s">
        <v>1646</v>
      </c>
      <c r="J356" s="822" t="str">
        <f t="shared" si="14"/>
        <v>TantalumKEMET Blue Metals</v>
      </c>
      <c r="K356" s="822" t="str">
        <f t="shared" si="15"/>
        <v>TantalumKEMET Blue Metals</v>
      </c>
    </row>
    <row r="357">
      <c r="A357" s="800" t="s">
        <v>146</v>
      </c>
      <c r="B357" s="800" t="s">
        <v>249</v>
      </c>
      <c r="C357" s="800" t="s">
        <v>249</v>
      </c>
      <c r="D357" s="800" t="s">
        <v>1232</v>
      </c>
      <c r="E357" s="800" t="s">
        <v>248</v>
      </c>
      <c r="F357" s="800" t="s">
        <v>158</v>
      </c>
      <c r="G357" s="800"/>
      <c r="H357" s="800" t="s">
        <v>1645</v>
      </c>
      <c r="I357" s="780" t="s">
        <v>1646</v>
      </c>
      <c r="J357" s="822" t="str">
        <f t="shared" si="14"/>
        <v>TantalumKEMET de Mexico</v>
      </c>
      <c r="K357" s="822" t="str">
        <f t="shared" si="15"/>
        <v>TantalumKEMET de Mexico</v>
      </c>
    </row>
    <row r="358">
      <c r="A358" s="800" t="s">
        <v>146</v>
      </c>
      <c r="B358" s="800" t="s">
        <v>1647</v>
      </c>
      <c r="C358" s="800" t="s">
        <v>161</v>
      </c>
      <c r="D358" s="800" t="s">
        <v>1189</v>
      </c>
      <c r="E358" s="800" t="s">
        <v>160</v>
      </c>
      <c r="F358" s="800" t="s">
        <v>158</v>
      </c>
      <c r="G358" s="800"/>
      <c r="H358" s="800" t="s">
        <v>1616</v>
      </c>
      <c r="I358" s="780" t="s">
        <v>1191</v>
      </c>
      <c r="J358" s="822" t="str">
        <f t="shared" si="14"/>
        <v>TantalumLSM Brasil S.A.</v>
      </c>
      <c r="K358" s="822" t="str">
        <f t="shared" si="15"/>
        <v>TantalumLSM Brasil S.A.</v>
      </c>
    </row>
    <row r="359">
      <c r="A359" s="800" t="s">
        <v>146</v>
      </c>
      <c r="B359" s="800" t="s">
        <v>268</v>
      </c>
      <c r="C359" s="800" t="s">
        <v>268</v>
      </c>
      <c r="D359" s="800" t="s">
        <v>1151</v>
      </c>
      <c r="E359" s="800" t="s">
        <v>267</v>
      </c>
      <c r="F359" s="800" t="s">
        <v>158</v>
      </c>
      <c r="G359" s="800"/>
      <c r="H359" s="800" t="s">
        <v>1630</v>
      </c>
      <c r="I359" s="800" t="s">
        <v>1451</v>
      </c>
      <c r="J359" s="822" t="str">
        <f t="shared" si="14"/>
        <v>TantalumMaterion Newton Inc.</v>
      </c>
      <c r="K359" s="822" t="str">
        <f t="shared" si="15"/>
        <v>TantalumMaterion Newton Inc.</v>
      </c>
    </row>
    <row r="360">
      <c r="A360" s="800" t="s">
        <v>146</v>
      </c>
      <c r="B360" s="800" t="s">
        <v>1648</v>
      </c>
      <c r="C360" s="800" t="s">
        <v>220</v>
      </c>
      <c r="D360" s="800" t="s">
        <v>1213</v>
      </c>
      <c r="E360" s="800" t="s">
        <v>219</v>
      </c>
      <c r="F360" s="800" t="s">
        <v>158</v>
      </c>
      <c r="G360" s="800"/>
      <c r="H360" s="800" t="s">
        <v>1649</v>
      </c>
      <c r="I360" s="800" t="s">
        <v>1220</v>
      </c>
      <c r="J360" s="822" t="str">
        <f t="shared" si="14"/>
        <v>TantalumMetallurgical Products India Pvt. Ltd. (MPIL)</v>
      </c>
      <c r="K360" s="822" t="str">
        <f t="shared" si="15"/>
        <v>TantalumMetallurgical Products India Pvt. Ltd. (MPIL)</v>
      </c>
    </row>
    <row r="361">
      <c r="A361" s="800" t="s">
        <v>146</v>
      </c>
      <c r="B361" s="800" t="s">
        <v>220</v>
      </c>
      <c r="C361" s="800" t="s">
        <v>220</v>
      </c>
      <c r="D361" s="800" t="s">
        <v>1213</v>
      </c>
      <c r="E361" s="800" t="s">
        <v>219</v>
      </c>
      <c r="F361" s="800" t="s">
        <v>158</v>
      </c>
      <c r="G361" s="800"/>
      <c r="H361" s="800" t="s">
        <v>1649</v>
      </c>
      <c r="I361" s="800" t="s">
        <v>1220</v>
      </c>
      <c r="J361" s="822" t="str">
        <f t="shared" si="14"/>
        <v>TantalumMetallurgical Products India Pvt., Ltd.</v>
      </c>
      <c r="K361" s="822" t="str">
        <f t="shared" si="15"/>
        <v>TantalumMetallurgical Products India Pvt., Ltd.</v>
      </c>
    </row>
    <row r="362">
      <c r="A362" s="800" t="s">
        <v>146</v>
      </c>
      <c r="B362" s="800" t="s">
        <v>164</v>
      </c>
      <c r="C362" s="800" t="s">
        <v>164</v>
      </c>
      <c r="D362" s="800" t="s">
        <v>1189</v>
      </c>
      <c r="E362" s="800" t="s">
        <v>163</v>
      </c>
      <c r="F362" s="800" t="s">
        <v>158</v>
      </c>
      <c r="G362" s="800"/>
      <c r="H362" s="800" t="s">
        <v>1650</v>
      </c>
      <c r="I362" s="800" t="s">
        <v>1266</v>
      </c>
      <c r="J362" s="822" t="str">
        <f t="shared" si="14"/>
        <v>TantalumMineracao Taboca S.A.</v>
      </c>
      <c r="K362" s="822" t="str">
        <f t="shared" si="15"/>
        <v>TantalumMineracao Taboca S.A.</v>
      </c>
    </row>
    <row r="363">
      <c r="A363" s="800" t="s">
        <v>146</v>
      </c>
      <c r="B363" s="800" t="s">
        <v>1651</v>
      </c>
      <c r="C363" s="800" t="s">
        <v>164</v>
      </c>
      <c r="D363" s="800" t="s">
        <v>1189</v>
      </c>
      <c r="E363" s="800" t="s">
        <v>163</v>
      </c>
      <c r="F363" s="800" t="s">
        <v>158</v>
      </c>
      <c r="G363" s="800"/>
      <c r="H363" s="800" t="s">
        <v>1650</v>
      </c>
      <c r="I363" s="800" t="s">
        <v>1266</v>
      </c>
      <c r="J363" s="822" t="str">
        <f t="shared" si="14"/>
        <v>TantalumMineração Taboca S.A.</v>
      </c>
      <c r="K363" s="822" t="str">
        <f t="shared" si="15"/>
        <v>TantalumMineração Taboca S.A.</v>
      </c>
    </row>
    <row r="364">
      <c r="A364" s="800" t="s">
        <v>146</v>
      </c>
      <c r="B364" s="800" t="s">
        <v>1652</v>
      </c>
      <c r="C364" s="800" t="s">
        <v>164</v>
      </c>
      <c r="D364" s="800" t="s">
        <v>1189</v>
      </c>
      <c r="E364" s="800" t="s">
        <v>163</v>
      </c>
      <c r="F364" s="800" t="s">
        <v>158</v>
      </c>
      <c r="G364" s="800"/>
      <c r="H364" s="800" t="s">
        <v>1650</v>
      </c>
      <c r="I364" s="800" t="s">
        <v>1266</v>
      </c>
      <c r="J364" s="822" t="str">
        <f t="shared" si="14"/>
        <v>TantalumMineracao Taboca SA</v>
      </c>
      <c r="K364" s="822" t="str">
        <f t="shared" si="15"/>
        <v>TantalumMineracao Taboca SA</v>
      </c>
    </row>
    <row r="365">
      <c r="A365" s="800" t="s">
        <v>146</v>
      </c>
      <c r="B365" s="800" t="s">
        <v>1653</v>
      </c>
      <c r="C365" s="800" t="s">
        <v>229</v>
      </c>
      <c r="D365" s="800" t="s">
        <v>1166</v>
      </c>
      <c r="E365" s="800" t="s">
        <v>228</v>
      </c>
      <c r="F365" s="800" t="s">
        <v>158</v>
      </c>
      <c r="G365" s="800"/>
      <c r="H365" s="800" t="s">
        <v>1654</v>
      </c>
      <c r="I365" s="800" t="s">
        <v>1655</v>
      </c>
      <c r="J365" s="822" t="str">
        <f t="shared" si="14"/>
        <v>TantalumMitsui Mining &amp; Smelting</v>
      </c>
      <c r="K365" s="822" t="str">
        <f t="shared" si="15"/>
        <v>TantalumMitsui Mining &amp; Smelting</v>
      </c>
    </row>
    <row r="366">
      <c r="A366" s="800" t="s">
        <v>146</v>
      </c>
      <c r="B366" s="800" t="s">
        <v>229</v>
      </c>
      <c r="C366" s="800" t="s">
        <v>229</v>
      </c>
      <c r="D366" s="800" t="s">
        <v>1166</v>
      </c>
      <c r="E366" s="800" t="s">
        <v>228</v>
      </c>
      <c r="F366" s="800" t="s">
        <v>158</v>
      </c>
      <c r="G366" s="800"/>
      <c r="H366" s="800" t="s">
        <v>1654</v>
      </c>
      <c r="I366" s="800" t="s">
        <v>1655</v>
      </c>
      <c r="J366" s="822" t="str">
        <f t="shared" si="14"/>
        <v>TantalumMitsui Mining and Smelting Co., Ltd.</v>
      </c>
      <c r="K366" s="822" t="str">
        <f t="shared" si="15"/>
        <v>TantalumMitsui Mining and Smelting Co., Ltd.</v>
      </c>
    </row>
    <row r="367">
      <c r="A367" s="800" t="s">
        <v>146</v>
      </c>
      <c r="B367" s="800" t="s">
        <v>1656</v>
      </c>
      <c r="C367" s="800" t="s">
        <v>210</v>
      </c>
      <c r="D367" s="800" t="s">
        <v>1613</v>
      </c>
      <c r="E367" s="800" t="s">
        <v>209</v>
      </c>
      <c r="F367" s="800" t="s">
        <v>158</v>
      </c>
      <c r="G367" s="800"/>
      <c r="H367" s="800" t="s">
        <v>1657</v>
      </c>
      <c r="I367" s="800" t="s">
        <v>1658</v>
      </c>
      <c r="J367" s="822" t="str">
        <f t="shared" si="14"/>
        <v>TantalumMolycorp Silmet A.S.</v>
      </c>
      <c r="K367" s="822" t="str">
        <f t="shared" si="15"/>
        <v>TantalumMolycorp Silmet A.S.</v>
      </c>
    </row>
    <row r="368">
      <c r="A368" s="800" t="s">
        <v>146</v>
      </c>
      <c r="B368" s="800" t="s">
        <v>1659</v>
      </c>
      <c r="C368" s="800" t="s">
        <v>186</v>
      </c>
      <c r="D368" s="800" t="s">
        <v>1194</v>
      </c>
      <c r="E368" s="800" t="s">
        <v>185</v>
      </c>
      <c r="F368" s="800" t="s">
        <v>158</v>
      </c>
      <c r="G368" s="800"/>
      <c r="H368" s="800" t="s">
        <v>1660</v>
      </c>
      <c r="I368" s="800" t="s">
        <v>1661</v>
      </c>
      <c r="J368" s="822" t="str">
        <f t="shared" si="14"/>
        <v>TantalumNingxia Non-Ferrous Metal Smeltery</v>
      </c>
      <c r="K368" s="822" t="str">
        <f t="shared" si="15"/>
        <v>TantalumNingxia Non-Ferrous Metal Smeltery</v>
      </c>
    </row>
    <row r="369">
      <c r="A369" s="800" t="s">
        <v>146</v>
      </c>
      <c r="B369" s="800" t="s">
        <v>186</v>
      </c>
      <c r="C369" s="800" t="s">
        <v>186</v>
      </c>
      <c r="D369" s="800" t="s">
        <v>1194</v>
      </c>
      <c r="E369" s="800" t="s">
        <v>185</v>
      </c>
      <c r="F369" s="800" t="s">
        <v>158</v>
      </c>
      <c r="G369" s="800"/>
      <c r="H369" s="800" t="s">
        <v>1660</v>
      </c>
      <c r="I369" s="800" t="s">
        <v>1661</v>
      </c>
      <c r="J369" s="822" t="str">
        <f t="shared" si="14"/>
        <v>TantalumNingxia Orient Tantalum Industry Co., Ltd.</v>
      </c>
      <c r="K369" s="822" t="str">
        <f t="shared" si="15"/>
        <v>TantalumNingxia Orient Tantalum Industry Co., Ltd.</v>
      </c>
    </row>
    <row r="370">
      <c r="A370" s="800" t="s">
        <v>146</v>
      </c>
      <c r="B370" s="800" t="s">
        <v>210</v>
      </c>
      <c r="C370" s="800" t="s">
        <v>210</v>
      </c>
      <c r="D370" s="800" t="s">
        <v>1613</v>
      </c>
      <c r="E370" s="800" t="s">
        <v>209</v>
      </c>
      <c r="F370" s="800" t="s">
        <v>158</v>
      </c>
      <c r="G370" s="800"/>
      <c r="H370" s="800" t="s">
        <v>1657</v>
      </c>
      <c r="I370" s="800" t="s">
        <v>1658</v>
      </c>
      <c r="J370" s="822" t="str">
        <f t="shared" si="14"/>
        <v>TantalumNPM Silmet AS</v>
      </c>
      <c r="K370" s="822" t="str">
        <f t="shared" si="15"/>
        <v>TantalumNPM Silmet AS</v>
      </c>
    </row>
    <row r="371">
      <c r="A371" s="800" t="s">
        <v>146</v>
      </c>
      <c r="B371" s="800" t="s">
        <v>207</v>
      </c>
      <c r="C371" s="800" t="s">
        <v>207</v>
      </c>
      <c r="D371" s="800" t="s">
        <v>1662</v>
      </c>
      <c r="E371" s="800" t="s">
        <v>206</v>
      </c>
      <c r="F371" s="800" t="s">
        <v>158</v>
      </c>
      <c r="G371" s="800"/>
      <c r="H371" s="800" t="s">
        <v>1663</v>
      </c>
      <c r="I371" s="800" t="s">
        <v>1664</v>
      </c>
      <c r="J371" s="822" t="str">
        <f t="shared" si="14"/>
        <v>TantalumPowerX Ltd.</v>
      </c>
      <c r="K371" s="822" t="str">
        <f t="shared" si="15"/>
        <v>TantalumPowerX Ltd.</v>
      </c>
    </row>
    <row r="372">
      <c r="A372" s="800" t="s">
        <v>146</v>
      </c>
      <c r="B372" s="800" t="s">
        <v>265</v>
      </c>
      <c r="C372" s="800" t="s">
        <v>265</v>
      </c>
      <c r="D372" s="800" t="s">
        <v>1151</v>
      </c>
      <c r="E372" s="800" t="s">
        <v>264</v>
      </c>
      <c r="F372" s="800" t="s">
        <v>158</v>
      </c>
      <c r="G372" s="800"/>
      <c r="H372" s="800" t="s">
        <v>1665</v>
      </c>
      <c r="I372" s="800" t="s">
        <v>1666</v>
      </c>
      <c r="J372" s="822" t="str">
        <f t="shared" si="14"/>
        <v>TantalumQuantumClean</v>
      </c>
      <c r="K372" s="822" t="str">
        <f t="shared" si="15"/>
        <v>TantalumQuantumClean</v>
      </c>
    </row>
    <row r="373">
      <c r="A373" s="800" t="s">
        <v>146</v>
      </c>
      <c r="B373" s="800" t="s">
        <v>1667</v>
      </c>
      <c r="C373" s="800" t="s">
        <v>156</v>
      </c>
      <c r="D373" s="800" t="s">
        <v>1189</v>
      </c>
      <c r="E373" s="800" t="s">
        <v>155</v>
      </c>
      <c r="F373" s="800" t="s">
        <v>158</v>
      </c>
      <c r="G373" s="800"/>
      <c r="H373" s="800" t="s">
        <v>1616</v>
      </c>
      <c r="I373" s="800" t="s">
        <v>1668</v>
      </c>
      <c r="J373" s="822" t="str">
        <f t="shared" si="14"/>
        <v>TantalumResind Ind e Com Ltda.</v>
      </c>
      <c r="K373" s="822" t="str">
        <f t="shared" si="15"/>
        <v>TantalumResind Ind e Com Ltda.</v>
      </c>
    </row>
    <row r="374">
      <c r="A374" s="800" t="s">
        <v>146</v>
      </c>
      <c r="B374" s="800" t="s">
        <v>156</v>
      </c>
      <c r="C374" s="800" t="s">
        <v>156</v>
      </c>
      <c r="D374" s="800" t="s">
        <v>1189</v>
      </c>
      <c r="E374" s="800" t="s">
        <v>155</v>
      </c>
      <c r="F374" s="800" t="s">
        <v>158</v>
      </c>
      <c r="G374" s="800"/>
      <c r="H374" s="800" t="s">
        <v>1616</v>
      </c>
      <c r="I374" s="800" t="s">
        <v>1668</v>
      </c>
      <c r="J374" s="822" t="str">
        <f t="shared" si="14"/>
        <v>TantalumResind Industria e Comercio Ltda.</v>
      </c>
      <c r="K374" s="822" t="str">
        <f t="shared" si="15"/>
        <v>TantalumResind Industria e Comercio Ltda.</v>
      </c>
    </row>
    <row r="375">
      <c r="A375" s="800" t="s">
        <v>146</v>
      </c>
      <c r="B375" s="800" t="s">
        <v>1669</v>
      </c>
      <c r="C375" s="800" t="s">
        <v>156</v>
      </c>
      <c r="D375" s="800" t="s">
        <v>1189</v>
      </c>
      <c r="E375" s="800" t="s">
        <v>155</v>
      </c>
      <c r="F375" s="800" t="s">
        <v>158</v>
      </c>
      <c r="G375" s="800"/>
      <c r="H375" s="800" t="s">
        <v>1616</v>
      </c>
      <c r="I375" s="800" t="s">
        <v>1668</v>
      </c>
      <c r="J375" s="822" t="str">
        <f t="shared" si="14"/>
        <v>TantalumResind Indústria e Comércio Ltda.</v>
      </c>
      <c r="K375" s="822" t="str">
        <f t="shared" si="15"/>
        <v>TantalumResind Indústria e Comércio Ltda.</v>
      </c>
    </row>
    <row r="376">
      <c r="A376" s="800" t="s">
        <v>146</v>
      </c>
      <c r="B376" s="800" t="s">
        <v>1670</v>
      </c>
      <c r="C376" s="800" t="s">
        <v>191</v>
      </c>
      <c r="D376" s="800" t="s">
        <v>1194</v>
      </c>
      <c r="E376" s="800" t="s">
        <v>190</v>
      </c>
      <c r="F376" s="800" t="s">
        <v>158</v>
      </c>
      <c r="G376" s="800"/>
      <c r="H376" s="800" t="s">
        <v>1622</v>
      </c>
      <c r="I376" s="800" t="s">
        <v>1348</v>
      </c>
      <c r="J376" s="822" t="str">
        <f t="shared" si="14"/>
        <v>TantalumRFH</v>
      </c>
      <c r="K376" s="822" t="str">
        <f t="shared" si="15"/>
        <v>TantalumRFH</v>
      </c>
    </row>
    <row r="377">
      <c r="A377" s="800" t="s">
        <v>146</v>
      </c>
      <c r="B377" s="800" t="s">
        <v>1671</v>
      </c>
      <c r="C377" s="800" t="s">
        <v>191</v>
      </c>
      <c r="D377" s="800" t="s">
        <v>1194</v>
      </c>
      <c r="E377" s="800" t="s">
        <v>190</v>
      </c>
      <c r="F377" s="800" t="s">
        <v>158</v>
      </c>
      <c r="G377" s="800"/>
      <c r="H377" s="800" t="s">
        <v>1622</v>
      </c>
      <c r="I377" s="800" t="s">
        <v>1348</v>
      </c>
      <c r="J377" s="822" t="str">
        <f t="shared" si="14"/>
        <v>TantalumRFH Tantalum Smeltry Co., Ltd.</v>
      </c>
      <c r="K377" s="822" t="str">
        <f t="shared" si="15"/>
        <v>TantalumRFH Tantalum Smeltry Co., Ltd.</v>
      </c>
    </row>
    <row r="378">
      <c r="A378" s="800" t="s">
        <v>146</v>
      </c>
      <c r="B378" s="800" t="s">
        <v>1098</v>
      </c>
      <c r="C378" s="800" t="s">
        <v>1098</v>
      </c>
      <c r="D378" s="800" t="s">
        <v>1194</v>
      </c>
      <c r="E378" s="800" t="s">
        <v>1097</v>
      </c>
      <c r="F378" s="800" t="s">
        <v>158</v>
      </c>
      <c r="G378" s="800"/>
      <c r="H378" s="800" t="s">
        <v>1672</v>
      </c>
      <c r="I378" s="800" t="s">
        <v>1277</v>
      </c>
      <c r="J378" s="822" t="str">
        <f t="shared" si="14"/>
        <v>TantalumRFH Yancheng Jinye New Material Technology Co., Ltd.</v>
      </c>
      <c r="K378" s="822" t="str">
        <f t="shared" si="15"/>
        <v>TantalumRFH Yancheng Jinye New Material Technology Co., Ltd.</v>
      </c>
    </row>
    <row r="379">
      <c r="A379" s="800" t="s">
        <v>146</v>
      </c>
      <c r="B379" s="800" t="s">
        <v>1673</v>
      </c>
      <c r="C379" s="800" t="s">
        <v>252</v>
      </c>
      <c r="D379" s="800" t="s">
        <v>1287</v>
      </c>
      <c r="E379" s="800" t="s">
        <v>251</v>
      </c>
      <c r="F379" s="800" t="s">
        <v>158</v>
      </c>
      <c r="G379" s="800"/>
      <c r="H379" s="800" t="s">
        <v>1673</v>
      </c>
      <c r="I379" s="800" t="s">
        <v>1674</v>
      </c>
      <c r="J379" s="822" t="str">
        <f t="shared" si="14"/>
        <v>TantalumSolikamsk</v>
      </c>
      <c r="K379" s="822" t="str">
        <f t="shared" si="15"/>
        <v>TantalumSolikamsk</v>
      </c>
    </row>
    <row r="380">
      <c r="A380" s="800" t="s">
        <v>146</v>
      </c>
      <c r="B380" s="800" t="s">
        <v>252</v>
      </c>
      <c r="C380" s="800" t="s">
        <v>252</v>
      </c>
      <c r="D380" s="800" t="s">
        <v>1287</v>
      </c>
      <c r="E380" s="800" t="s">
        <v>251</v>
      </c>
      <c r="F380" s="800" t="s">
        <v>158</v>
      </c>
      <c r="G380" s="800"/>
      <c r="H380" s="800" t="s">
        <v>1673</v>
      </c>
      <c r="I380" s="800" t="s">
        <v>1674</v>
      </c>
      <c r="J380" s="822" t="str">
        <f t="shared" si="14"/>
        <v>TantalumSolikamsk Magnesium Works OAO</v>
      </c>
      <c r="K380" s="822" t="str">
        <f t="shared" si="15"/>
        <v>TantalumSolikamsk Magnesium Works OAO</v>
      </c>
    </row>
    <row r="381">
      <c r="A381" s="800" t="s">
        <v>146</v>
      </c>
      <c r="B381" s="800" t="s">
        <v>1675</v>
      </c>
      <c r="C381" s="800" t="s">
        <v>252</v>
      </c>
      <c r="D381" s="800" t="s">
        <v>1287</v>
      </c>
      <c r="E381" s="800" t="s">
        <v>251</v>
      </c>
      <c r="F381" s="800" t="s">
        <v>158</v>
      </c>
      <c r="G381" s="800"/>
      <c r="H381" s="800" t="s">
        <v>1673</v>
      </c>
      <c r="I381" s="800" t="s">
        <v>1674</v>
      </c>
      <c r="J381" s="822" t="str">
        <f t="shared" si="14"/>
        <v>TantalumSolikamsk Metal Works</v>
      </c>
      <c r="K381" s="822" t="str">
        <f t="shared" si="15"/>
        <v>TantalumSolikamsk Metal Works</v>
      </c>
    </row>
    <row r="382">
      <c r="A382" s="800" t="s">
        <v>146</v>
      </c>
      <c r="B382" s="800" t="s">
        <v>232</v>
      </c>
      <c r="C382" s="800" t="s">
        <v>232</v>
      </c>
      <c r="D382" s="800" t="s">
        <v>1166</v>
      </c>
      <c r="E382" s="800" t="s">
        <v>231</v>
      </c>
      <c r="F382" s="800" t="s">
        <v>158</v>
      </c>
      <c r="G382" s="800"/>
      <c r="H382" s="800" t="s">
        <v>1676</v>
      </c>
      <c r="I382" s="800" t="s">
        <v>1187</v>
      </c>
      <c r="J382" s="822" t="str">
        <f t="shared" si="14"/>
        <v>TantalumTaki Chemical Co., Ltd.</v>
      </c>
      <c r="K382" s="822" t="str">
        <f t="shared" si="15"/>
        <v>TantalumTaki Chemical Co., Ltd.</v>
      </c>
    </row>
    <row r="383">
      <c r="A383" s="800" t="s">
        <v>146</v>
      </c>
      <c r="B383" s="800" t="s">
        <v>1677</v>
      </c>
      <c r="C383" s="800" t="s">
        <v>232</v>
      </c>
      <c r="D383" s="800" t="s">
        <v>1166</v>
      </c>
      <c r="E383" s="800" t="s">
        <v>231</v>
      </c>
      <c r="F383" s="800" t="s">
        <v>158</v>
      </c>
      <c r="G383" s="800"/>
      <c r="H383" s="800" t="s">
        <v>1676</v>
      </c>
      <c r="I383" s="800" t="s">
        <v>1187</v>
      </c>
      <c r="J383" s="822" t="str">
        <f t="shared" si="14"/>
        <v>TantalumTaki Chemicals</v>
      </c>
      <c r="K383" s="822" t="str">
        <f t="shared" si="15"/>
        <v>TantalumTaki Chemicals</v>
      </c>
    </row>
    <row r="384">
      <c r="A384" s="800" t="s">
        <v>146</v>
      </c>
      <c r="B384" s="800" t="s">
        <v>259</v>
      </c>
      <c r="C384" s="800" t="s">
        <v>259</v>
      </c>
      <c r="D384" s="800" t="s">
        <v>1587</v>
      </c>
      <c r="E384" s="800" t="s">
        <v>258</v>
      </c>
      <c r="F384" s="800" t="s">
        <v>158</v>
      </c>
      <c r="G384" s="800"/>
      <c r="H384" s="800" t="s">
        <v>1627</v>
      </c>
      <c r="I384" s="780" t="s">
        <v>1628</v>
      </c>
      <c r="J384" s="822" t="str">
        <f t="shared" si="14"/>
        <v>TantalumTANIOBIS Co., Ltd.</v>
      </c>
      <c r="K384" s="822" t="str">
        <f t="shared" si="15"/>
        <v>TantalumTANIOBIS Co., Ltd.</v>
      </c>
    </row>
    <row r="385">
      <c r="A385" s="800" t="s">
        <v>146</v>
      </c>
      <c r="B385" s="800" t="s">
        <v>214</v>
      </c>
      <c r="C385" s="800" t="s">
        <v>214</v>
      </c>
      <c r="D385" s="800" t="s">
        <v>1159</v>
      </c>
      <c r="E385" s="800" t="s">
        <v>213</v>
      </c>
      <c r="F385" s="800" t="s">
        <v>158</v>
      </c>
      <c r="G385" s="800"/>
      <c r="H385" s="800" t="s">
        <v>1637</v>
      </c>
      <c r="I385" s="780" t="s">
        <v>1638</v>
      </c>
      <c r="J385" s="822" t="str">
        <f t="shared" si="14"/>
        <v>TantalumTANIOBIS GmbH</v>
      </c>
      <c r="K385" s="822" t="str">
        <f t="shared" si="15"/>
        <v>TantalumTANIOBIS GmbH</v>
      </c>
    </row>
    <row r="386">
      <c r="A386" s="800" t="s">
        <v>146</v>
      </c>
      <c r="B386" s="800" t="s">
        <v>224</v>
      </c>
      <c r="C386" s="800" t="s">
        <v>224</v>
      </c>
      <c r="D386" s="800" t="s">
        <v>1166</v>
      </c>
      <c r="E386" s="800" t="s">
        <v>223</v>
      </c>
      <c r="F386" s="800" t="s">
        <v>158</v>
      </c>
      <c r="G386" s="800"/>
      <c r="H386" s="800" t="s">
        <v>1632</v>
      </c>
      <c r="I386" s="800" t="s">
        <v>1633</v>
      </c>
      <c r="J386" s="822" t="str">
        <f t="shared" si="14"/>
        <v>TantalumTANIOBIS Japan Co., Ltd.</v>
      </c>
      <c r="K386" s="822" t="str">
        <f t="shared" si="15"/>
        <v>TantalumTANIOBIS Japan Co., Ltd.</v>
      </c>
    </row>
    <row r="387">
      <c r="A387" s="800" t="s">
        <v>146</v>
      </c>
      <c r="B387" s="800" t="s">
        <v>218</v>
      </c>
      <c r="C387" s="800" t="s">
        <v>218</v>
      </c>
      <c r="D387" s="800" t="s">
        <v>1159</v>
      </c>
      <c r="E387" s="800" t="s">
        <v>217</v>
      </c>
      <c r="F387" s="800" t="s">
        <v>158</v>
      </c>
      <c r="G387" s="800"/>
      <c r="H387" s="800" t="s">
        <v>1635</v>
      </c>
      <c r="I387" s="800" t="s">
        <v>1161</v>
      </c>
      <c r="J387" s="822" t="str">
        <f t="shared" si="14"/>
        <v>TantalumTANIOBIS Smelting GmbH &amp; Co. KG</v>
      </c>
      <c r="K387" s="822" t="str">
        <f t="shared" si="15"/>
        <v>TantalumTANIOBIS Smelting GmbH &amp; Co. KG</v>
      </c>
    </row>
    <row r="388">
      <c r="A388" s="800" t="s">
        <v>146</v>
      </c>
      <c r="B388" s="800" t="s">
        <v>274</v>
      </c>
      <c r="C388" s="800" t="s">
        <v>274</v>
      </c>
      <c r="D388" s="800" t="s">
        <v>1151</v>
      </c>
      <c r="E388" s="800" t="s">
        <v>273</v>
      </c>
      <c r="F388" s="800" t="s">
        <v>158</v>
      </c>
      <c r="G388" s="800"/>
      <c r="H388" s="800" t="s">
        <v>1678</v>
      </c>
      <c r="I388" s="800" t="s">
        <v>1153</v>
      </c>
      <c r="J388" s="822" t="str">
        <f t="shared" si="14"/>
        <v>TantalumTelex Metals</v>
      </c>
      <c r="K388" s="822" t="str">
        <f t="shared" si="15"/>
        <v>TantalumTelex Metals</v>
      </c>
    </row>
    <row r="389">
      <c r="A389" s="800" t="s">
        <v>146</v>
      </c>
      <c r="B389" s="800" t="s">
        <v>1679</v>
      </c>
      <c r="C389" s="800" t="s">
        <v>245</v>
      </c>
      <c r="D389" s="800" t="s">
        <v>1384</v>
      </c>
      <c r="E389" s="800" t="s">
        <v>244</v>
      </c>
      <c r="F389" s="800" t="s">
        <v>158</v>
      </c>
      <c r="G389" s="800"/>
      <c r="H389" s="800" t="s">
        <v>1387</v>
      </c>
      <c r="I389" s="800" t="s">
        <v>1386</v>
      </c>
      <c r="J389" s="822" t="str">
        <f t="shared" si="14"/>
        <v>TantalumULBA</v>
      </c>
      <c r="K389" s="822" t="str">
        <f t="shared" si="15"/>
        <v>TantalumULBA</v>
      </c>
    </row>
    <row r="390">
      <c r="A390" s="800" t="s">
        <v>146</v>
      </c>
      <c r="B390" s="800" t="s">
        <v>245</v>
      </c>
      <c r="C390" s="800" t="s">
        <v>245</v>
      </c>
      <c r="D390" s="800" t="s">
        <v>1384</v>
      </c>
      <c r="E390" s="800" t="s">
        <v>244</v>
      </c>
      <c r="F390" s="800" t="s">
        <v>158</v>
      </c>
      <c r="G390" s="800"/>
      <c r="H390" s="800" t="s">
        <v>1387</v>
      </c>
      <c r="I390" s="800" t="s">
        <v>1386</v>
      </c>
      <c r="J390" s="822" t="str">
        <f t="shared" si="14"/>
        <v>TantalumUlba Metallurgical Plant JSC</v>
      </c>
      <c r="K390" s="822" t="str">
        <f t="shared" si="15"/>
        <v>TantalumUlba Metallurgical Plant JSC</v>
      </c>
    </row>
    <row r="391">
      <c r="A391" s="800" t="s">
        <v>146</v>
      </c>
      <c r="B391" s="800" t="s">
        <v>193</v>
      </c>
      <c r="C391" s="800" t="s">
        <v>193</v>
      </c>
      <c r="D391" s="800" t="s">
        <v>1194</v>
      </c>
      <c r="E391" s="800" t="s">
        <v>192</v>
      </c>
      <c r="F391" s="800" t="s">
        <v>158</v>
      </c>
      <c r="G391" s="800"/>
      <c r="H391" s="800" t="s">
        <v>1618</v>
      </c>
      <c r="I391" s="800" t="s">
        <v>1330</v>
      </c>
      <c r="J391" s="822" t="str">
        <f t="shared" si="14"/>
        <v>TantalumXIMEI RESOURCES (GUANGDONG) LIMITED</v>
      </c>
      <c r="K391" s="822" t="str">
        <f t="shared" si="15"/>
        <v>TantalumXIMEI RESOURCES (GUANGDONG) LIMITED</v>
      </c>
    </row>
    <row r="392">
      <c r="A392" s="800" t="s">
        <v>146</v>
      </c>
      <c r="B392" s="800" t="s">
        <v>1680</v>
      </c>
      <c r="C392" s="800" t="s">
        <v>1680</v>
      </c>
      <c r="D392" s="800" t="s">
        <v>1194</v>
      </c>
      <c r="E392" s="800" t="s">
        <v>1681</v>
      </c>
      <c r="F392" s="800" t="s">
        <v>158</v>
      </c>
      <c r="G392" s="800"/>
      <c r="H392" s="800" t="s">
        <v>1682</v>
      </c>
      <c r="I392" s="800" t="s">
        <v>1330</v>
      </c>
      <c r="J392" s="822" t="str">
        <f ref="J392:J457" t="shared" si="16">A392&amp;B392</f>
        <v>TantalumXinXing HaoRong Electronic Material Co., Ltd.</v>
      </c>
      <c r="K392" s="822" t="str">
        <f ref="K392:K457" t="shared" si="17">A392&amp;B392</f>
        <v>TantalumXinXing HaoRong Electronic Material Co., Ltd.</v>
      </c>
    </row>
    <row r="393">
      <c r="A393" s="800" t="s">
        <v>146</v>
      </c>
      <c r="B393" s="800" t="s">
        <v>1683</v>
      </c>
      <c r="C393" s="800" t="s">
        <v>1098</v>
      </c>
      <c r="D393" s="800" t="s">
        <v>1194</v>
      </c>
      <c r="E393" s="800" t="s">
        <v>1097</v>
      </c>
      <c r="F393" s="800" t="s">
        <v>158</v>
      </c>
      <c r="G393" s="800"/>
      <c r="H393" s="800" t="s">
        <v>1672</v>
      </c>
      <c r="I393" s="800" t="s">
        <v>1277</v>
      </c>
      <c r="J393" s="822" t="str">
        <f t="shared" si="16"/>
        <v>TantalumYancheng Jinye New Material Technology Co., Ltd.</v>
      </c>
      <c r="K393" s="822" t="str">
        <f t="shared" si="17"/>
        <v>TantalumYancheng Jinye New Material Technology Co., Ltd.</v>
      </c>
    </row>
    <row r="394">
      <c r="A394" s="800" t="s">
        <v>146</v>
      </c>
      <c r="B394" s="800" t="s">
        <v>191</v>
      </c>
      <c r="C394" s="800" t="s">
        <v>191</v>
      </c>
      <c r="D394" s="800" t="s">
        <v>1194</v>
      </c>
      <c r="E394" s="800" t="s">
        <v>190</v>
      </c>
      <c r="F394" s="800" t="s">
        <v>158</v>
      </c>
      <c r="G394" s="800"/>
      <c r="H394" s="800" t="s">
        <v>1622</v>
      </c>
      <c r="I394" s="800" t="s">
        <v>1348</v>
      </c>
      <c r="J394" s="822" t="str">
        <f t="shared" si="16"/>
        <v>TantalumYanling Jincheng Tantalum &amp; Niobium Co., Ltd.</v>
      </c>
      <c r="K394" s="822" t="str">
        <f t="shared" si="17"/>
        <v>TantalumYanling Jincheng Tantalum &amp; Niobium Co., Ltd.</v>
      </c>
    </row>
    <row r="395">
      <c r="A395" s="800" t="s">
        <v>146</v>
      </c>
      <c r="B395" s="800" t="s">
        <v>1684</v>
      </c>
      <c r="C395" s="800" t="s">
        <v>191</v>
      </c>
      <c r="D395" s="800" t="s">
        <v>1194</v>
      </c>
      <c r="E395" s="800" t="s">
        <v>190</v>
      </c>
      <c r="F395" s="800" t="s">
        <v>158</v>
      </c>
      <c r="G395" s="800"/>
      <c r="H395" s="800" t="s">
        <v>1622</v>
      </c>
      <c r="I395" s="800" t="s">
        <v>1348</v>
      </c>
      <c r="J395" s="822" t="str">
        <f t="shared" si="16"/>
        <v>TantalumYanling Jincheng Tantalum Co., Ltd.</v>
      </c>
      <c r="K395" s="822" t="str">
        <f t="shared" si="17"/>
        <v>TantalumYanling Jincheng Tantalum Co., Ltd.</v>
      </c>
    </row>
    <row r="396">
      <c r="A396" s="800" t="s">
        <v>146</v>
      </c>
      <c r="B396" s="800" t="s">
        <v>1685</v>
      </c>
      <c r="C396" s="800" t="s">
        <v>224</v>
      </c>
      <c r="D396" s="800" t="s">
        <v>1166</v>
      </c>
      <c r="E396" s="800" t="s">
        <v>223</v>
      </c>
      <c r="F396" s="800" t="s">
        <v>158</v>
      </c>
      <c r="G396" s="800"/>
      <c r="H396" s="800" t="s">
        <v>1632</v>
      </c>
      <c r="I396" s="800" t="s">
        <v>1633</v>
      </c>
      <c r="J396" s="822" t="str">
        <f t="shared" si="16"/>
        <v>Tantalumタニオビス・ジャパン株式会社</v>
      </c>
      <c r="K396" s="822" t="str">
        <f t="shared" si="17"/>
        <v>Tantalumタニオビス・ジャパン株式会社</v>
      </c>
    </row>
    <row r="397">
      <c r="A397" s="800" t="s">
        <v>146</v>
      </c>
      <c r="B397" s="800" t="s">
        <v>1612</v>
      </c>
      <c r="C397" s="800"/>
      <c r="D397" s="800"/>
      <c r="E397" s="800"/>
      <c r="F397" s="800"/>
      <c r="G397" s="800"/>
      <c r="H397" s="800"/>
      <c r="I397" s="800"/>
      <c r="J397" s="822"/>
      <c r="K397" s="822"/>
    </row>
    <row r="398">
      <c r="A398" s="800" t="s">
        <v>146</v>
      </c>
      <c r="B398" s="800" t="s">
        <v>153</v>
      </c>
      <c r="C398" s="800" t="s">
        <v>137</v>
      </c>
      <c r="D398" s="800" t="s">
        <v>137</v>
      </c>
      <c r="E398" s="800"/>
      <c r="F398" s="800"/>
      <c r="G398" s="800"/>
      <c r="H398" s="800"/>
      <c r="I398" s="800"/>
      <c r="J398" s="822"/>
      <c r="K398" s="822"/>
    </row>
    <row r="399">
      <c r="A399" s="800" t="s">
        <v>147</v>
      </c>
      <c r="B399" s="800" t="s">
        <v>1686</v>
      </c>
      <c r="C399" s="800" t="s">
        <v>1687</v>
      </c>
      <c r="D399" s="800" t="s">
        <v>1151</v>
      </c>
      <c r="E399" s="800" t="s">
        <v>292</v>
      </c>
      <c r="F399" s="800" t="s">
        <v>158</v>
      </c>
      <c r="G399" s="800"/>
      <c r="H399" s="800" t="s">
        <v>1688</v>
      </c>
      <c r="I399" s="800" t="s">
        <v>1153</v>
      </c>
      <c r="J399" s="822" t="str">
        <f t="shared" si="16"/>
        <v>TinAlent plc</v>
      </c>
      <c r="K399" s="822" t="str">
        <f t="shared" si="17"/>
        <v>TinAlent plc</v>
      </c>
    </row>
    <row r="400">
      <c r="A400" s="800" t="s">
        <v>147</v>
      </c>
      <c r="B400" s="800" t="s">
        <v>1687</v>
      </c>
      <c r="C400" s="800" t="s">
        <v>1687</v>
      </c>
      <c r="D400" s="800" t="s">
        <v>1151</v>
      </c>
      <c r="E400" s="800" t="s">
        <v>292</v>
      </c>
      <c r="F400" s="800" t="s">
        <v>158</v>
      </c>
      <c r="G400" s="800"/>
      <c r="H400" s="800" t="s">
        <v>1688</v>
      </c>
      <c r="I400" s="800" t="s">
        <v>1153</v>
      </c>
      <c r="J400" s="822" t="str">
        <f t="shared" si="16"/>
        <v>TinAlpha</v>
      </c>
      <c r="K400" s="822" t="str">
        <f t="shared" si="17"/>
        <v>TinAlpha</v>
      </c>
    </row>
    <row r="401">
      <c r="A401" s="800" t="s">
        <v>147</v>
      </c>
      <c r="B401" s="800" t="s">
        <v>1689</v>
      </c>
      <c r="C401" s="800" t="s">
        <v>1687</v>
      </c>
      <c r="D401" s="800" t="s">
        <v>1151</v>
      </c>
      <c r="E401" s="800" t="s">
        <v>292</v>
      </c>
      <c r="F401" s="800" t="s">
        <v>158</v>
      </c>
      <c r="G401" s="800"/>
      <c r="H401" s="800" t="s">
        <v>1688</v>
      </c>
      <c r="I401" s="800" t="s">
        <v>1153</v>
      </c>
      <c r="J401" s="822" t="str">
        <f t="shared" si="16"/>
        <v>TinAlpha Metals</v>
      </c>
      <c r="K401" s="822" t="str">
        <f t="shared" si="17"/>
        <v>TinAlpha Metals</v>
      </c>
    </row>
    <row r="402">
      <c r="A402" s="800" t="s">
        <v>147</v>
      </c>
      <c r="B402" s="800" t="s">
        <v>1690</v>
      </c>
      <c r="C402" s="800" t="s">
        <v>1687</v>
      </c>
      <c r="D402" s="800" t="s">
        <v>1151</v>
      </c>
      <c r="E402" s="800" t="s">
        <v>292</v>
      </c>
      <c r="F402" s="800" t="s">
        <v>158</v>
      </c>
      <c r="G402" s="800"/>
      <c r="H402" s="800" t="s">
        <v>1688</v>
      </c>
      <c r="I402" s="800" t="s">
        <v>1153</v>
      </c>
      <c r="J402" s="822" t="str">
        <f t="shared" si="16"/>
        <v>TinAlpha Metals Korea Ltd.</v>
      </c>
      <c r="K402" s="822" t="str">
        <f t="shared" si="17"/>
        <v>TinAlpha Metals Korea Ltd.</v>
      </c>
    </row>
    <row r="403">
      <c r="A403" s="800" t="s">
        <v>147</v>
      </c>
      <c r="B403" s="800" t="s">
        <v>1691</v>
      </c>
      <c r="C403" s="800" t="s">
        <v>1687</v>
      </c>
      <c r="D403" s="800" t="s">
        <v>1151</v>
      </c>
      <c r="E403" s="800" t="s">
        <v>292</v>
      </c>
      <c r="F403" s="800" t="s">
        <v>158</v>
      </c>
      <c r="G403" s="800"/>
      <c r="H403" s="800" t="s">
        <v>1688</v>
      </c>
      <c r="I403" s="800" t="s">
        <v>1153</v>
      </c>
      <c r="J403" s="822" t="str">
        <f t="shared" si="16"/>
        <v>TinAlpha Metals Taiwan</v>
      </c>
      <c r="K403" s="822" t="str">
        <f t="shared" si="17"/>
        <v>TinAlpha Metals Taiwan</v>
      </c>
    </row>
    <row r="404">
      <c r="A404" s="800" t="s">
        <v>147</v>
      </c>
      <c r="B404" s="800" t="s">
        <v>277</v>
      </c>
      <c r="C404" s="800" t="s">
        <v>277</v>
      </c>
      <c r="D404" s="800" t="s">
        <v>1692</v>
      </c>
      <c r="E404" s="800" t="s">
        <v>276</v>
      </c>
      <c r="F404" s="800" t="s">
        <v>158</v>
      </c>
      <c r="G404" s="800"/>
      <c r="H404" s="800" t="s">
        <v>1693</v>
      </c>
      <c r="I404" s="800" t="s">
        <v>1694</v>
      </c>
      <c r="J404" s="822" t="str">
        <f t="shared" si="16"/>
        <v>TinAn Vinh Joint Stock Mineral Processing Company</v>
      </c>
      <c r="K404" s="822" t="str">
        <f t="shared" si="17"/>
        <v>TinAn Vinh Joint Stock Mineral Processing Company</v>
      </c>
    </row>
    <row r="405">
      <c r="A405" s="800" t="s">
        <v>147</v>
      </c>
      <c r="B405" s="800" t="s">
        <v>459</v>
      </c>
      <c r="C405" s="800" t="s">
        <v>459</v>
      </c>
      <c r="D405" s="800" t="s">
        <v>1362</v>
      </c>
      <c r="E405" s="800" t="s">
        <v>458</v>
      </c>
      <c r="F405" s="800" t="s">
        <v>158</v>
      </c>
      <c r="G405" s="800"/>
      <c r="H405" s="800" t="s">
        <v>1695</v>
      </c>
      <c r="I405" s="800" t="s">
        <v>1364</v>
      </c>
      <c r="J405" s="822" t="str">
        <f t="shared" si="16"/>
        <v>TinAurubis Beerse</v>
      </c>
      <c r="K405" s="822" t="str">
        <f t="shared" si="17"/>
        <v>TinAurubis Beerse</v>
      </c>
    </row>
    <row r="406">
      <c r="A406" s="800" t="s">
        <v>147</v>
      </c>
      <c r="B406" s="800" t="s">
        <v>314</v>
      </c>
      <c r="C406" s="800" t="s">
        <v>314</v>
      </c>
      <c r="D406" s="800" t="s">
        <v>1529</v>
      </c>
      <c r="E406" s="800" t="s">
        <v>313</v>
      </c>
      <c r="F406" s="800" t="s">
        <v>158</v>
      </c>
      <c r="G406" s="800"/>
      <c r="H406" s="800" t="s">
        <v>1696</v>
      </c>
      <c r="I406" s="800" t="s">
        <v>1697</v>
      </c>
      <c r="J406" s="822" t="str">
        <f t="shared" si="16"/>
        <v>TinAurubis Berango</v>
      </c>
      <c r="K406" s="822" t="str">
        <f t="shared" si="17"/>
        <v>TinAurubis Berango</v>
      </c>
    </row>
    <row r="407">
      <c r="A407" s="800" t="s">
        <v>147</v>
      </c>
      <c r="B407" s="800" t="s">
        <v>1698</v>
      </c>
      <c r="C407" s="800" t="s">
        <v>1699</v>
      </c>
      <c r="D407" s="800" t="s">
        <v>1499</v>
      </c>
      <c r="E407" s="800" t="s">
        <v>1700</v>
      </c>
      <c r="F407" s="800" t="s">
        <v>158</v>
      </c>
      <c r="G407" s="800"/>
      <c r="H407" s="800" t="s">
        <v>1701</v>
      </c>
      <c r="I407" s="800" t="s">
        <v>1702</v>
      </c>
      <c r="J407" s="822" t="str">
        <f t="shared" si="16"/>
        <v>TinBrand IMLI</v>
      </c>
      <c r="K407" s="822" t="str">
        <f t="shared" si="17"/>
        <v>TinBrand IMLI</v>
      </c>
    </row>
    <row r="408">
      <c r="A408" s="800" t="s">
        <v>147</v>
      </c>
      <c r="B408" s="800" t="s">
        <v>1703</v>
      </c>
      <c r="C408" s="800" t="s">
        <v>1704</v>
      </c>
      <c r="D408" s="800" t="s">
        <v>1499</v>
      </c>
      <c r="E408" s="800" t="s">
        <v>1705</v>
      </c>
      <c r="F408" s="800" t="s">
        <v>158</v>
      </c>
      <c r="G408" s="800"/>
      <c r="H408" s="800" t="s">
        <v>1706</v>
      </c>
      <c r="I408" s="800" t="s">
        <v>1702</v>
      </c>
      <c r="J408" s="822" t="str">
        <f t="shared" si="16"/>
        <v>TinBrand RBT</v>
      </c>
      <c r="K408" s="822" t="str">
        <f t="shared" si="17"/>
        <v>TinBrand RBT</v>
      </c>
    </row>
    <row r="409">
      <c r="A409" s="800" t="s">
        <v>147</v>
      </c>
      <c r="B409" s="800" t="s">
        <v>1707</v>
      </c>
      <c r="C409" s="800" t="s">
        <v>409</v>
      </c>
      <c r="D409" s="800" t="s">
        <v>1194</v>
      </c>
      <c r="E409" s="800" t="s">
        <v>408</v>
      </c>
      <c r="F409" s="800" t="s">
        <v>158</v>
      </c>
      <c r="G409" s="800"/>
      <c r="H409" s="800" t="s">
        <v>1708</v>
      </c>
      <c r="I409" s="800" t="s">
        <v>1254</v>
      </c>
      <c r="J409" s="822" t="str">
        <f t="shared" si="16"/>
        <v>TinChengfeng Metals Co Pte Ltd</v>
      </c>
      <c r="K409" s="822" t="str">
        <f t="shared" si="17"/>
        <v>TinChengfeng Metals Co Pte Ltd</v>
      </c>
    </row>
    <row r="410">
      <c r="A410" s="800" t="s">
        <v>147</v>
      </c>
      <c r="B410" s="800" t="s">
        <v>1709</v>
      </c>
      <c r="C410" s="800" t="s">
        <v>395</v>
      </c>
      <c r="D410" s="800" t="s">
        <v>1194</v>
      </c>
      <c r="E410" s="800" t="s">
        <v>394</v>
      </c>
      <c r="F410" s="800" t="s">
        <v>158</v>
      </c>
      <c r="G410" s="800"/>
      <c r="H410" s="800" t="s">
        <v>1351</v>
      </c>
      <c r="I410" s="800" t="s">
        <v>1348</v>
      </c>
      <c r="J410" s="822" t="str">
        <f t="shared" si="16"/>
        <v>TinChenzhou Yun Xiang mining limited liability company</v>
      </c>
      <c r="K410" s="822" t="str">
        <f t="shared" si="17"/>
        <v>TinChenzhou Yun Xiang mining limited liability company</v>
      </c>
    </row>
    <row r="411">
      <c r="A411" s="800" t="s">
        <v>147</v>
      </c>
      <c r="B411" s="800" t="s">
        <v>395</v>
      </c>
      <c r="C411" s="800" t="s">
        <v>395</v>
      </c>
      <c r="D411" s="800" t="s">
        <v>1194</v>
      </c>
      <c r="E411" s="800" t="s">
        <v>394</v>
      </c>
      <c r="F411" s="800" t="s">
        <v>158</v>
      </c>
      <c r="G411" s="800"/>
      <c r="H411" s="800" t="s">
        <v>1351</v>
      </c>
      <c r="I411" s="800" t="s">
        <v>1348</v>
      </c>
      <c r="J411" s="822" t="str">
        <f t="shared" si="16"/>
        <v>TinChenzhou Yunxiang Mining and Metallurgy Co., Ltd.</v>
      </c>
      <c r="K411" s="822" t="str">
        <f t="shared" si="17"/>
        <v>TinChenzhou Yunxiang Mining and Metallurgy Co., Ltd.</v>
      </c>
    </row>
    <row r="412">
      <c r="A412" s="800" t="s">
        <v>147</v>
      </c>
      <c r="B412" s="800" t="s">
        <v>426</v>
      </c>
      <c r="C412" s="800" t="s">
        <v>426</v>
      </c>
      <c r="D412" s="800" t="s">
        <v>1194</v>
      </c>
      <c r="E412" s="800" t="s">
        <v>425</v>
      </c>
      <c r="F412" s="800" t="s">
        <v>158</v>
      </c>
      <c r="G412" s="800"/>
      <c r="H412" s="800" t="s">
        <v>1710</v>
      </c>
      <c r="I412" s="800" t="s">
        <v>1366</v>
      </c>
      <c r="J412" s="822" t="str">
        <f t="shared" si="16"/>
        <v>TinChifeng Dajingzi Tin Industry Co., Ltd.</v>
      </c>
      <c r="K412" s="822" t="str">
        <f t="shared" si="17"/>
        <v>TinChifeng Dajingzi Tin Industry Co., Ltd.</v>
      </c>
    </row>
    <row r="413">
      <c r="A413" s="800" t="s">
        <v>147</v>
      </c>
      <c r="B413" s="800" t="s">
        <v>1711</v>
      </c>
      <c r="C413" s="800" t="s">
        <v>386</v>
      </c>
      <c r="D413" s="800" t="s">
        <v>1194</v>
      </c>
      <c r="E413" s="800" t="s">
        <v>385</v>
      </c>
      <c r="F413" s="800" t="s">
        <v>158</v>
      </c>
      <c r="G413" s="800"/>
      <c r="H413" s="800" t="s">
        <v>1712</v>
      </c>
      <c r="I413" s="800" t="s">
        <v>1713</v>
      </c>
      <c r="J413" s="822" t="str">
        <f t="shared" si="16"/>
        <v>TinChina Tin (Hechi)</v>
      </c>
      <c r="K413" s="822" t="str">
        <f t="shared" si="17"/>
        <v>TinChina Tin (Hechi)</v>
      </c>
    </row>
    <row r="414">
      <c r="A414" s="800" t="s">
        <v>147</v>
      </c>
      <c r="B414" s="800" t="s">
        <v>386</v>
      </c>
      <c r="C414" s="800" t="s">
        <v>386</v>
      </c>
      <c r="D414" s="800" t="s">
        <v>1194</v>
      </c>
      <c r="E414" s="800" t="s">
        <v>385</v>
      </c>
      <c r="F414" s="800" t="s">
        <v>158</v>
      </c>
      <c r="G414" s="800"/>
      <c r="H414" s="800" t="s">
        <v>1712</v>
      </c>
      <c r="I414" s="800" t="s">
        <v>1713</v>
      </c>
      <c r="J414" s="822" t="str">
        <f t="shared" si="16"/>
        <v>TinChina Tin Group Co., Ltd.</v>
      </c>
      <c r="K414" s="822" t="str">
        <f t="shared" si="17"/>
        <v>TinChina Tin Group Co., Ltd.</v>
      </c>
    </row>
    <row r="415">
      <c r="A415" s="800" t="s">
        <v>147</v>
      </c>
      <c r="B415" s="800" t="s">
        <v>1714</v>
      </c>
      <c r="C415" s="800" t="s">
        <v>386</v>
      </c>
      <c r="D415" s="800" t="s">
        <v>1194</v>
      </c>
      <c r="E415" s="800" t="s">
        <v>385</v>
      </c>
      <c r="F415" s="800" t="s">
        <v>158</v>
      </c>
      <c r="G415" s="800"/>
      <c r="H415" s="800" t="s">
        <v>1712</v>
      </c>
      <c r="I415" s="800" t="s">
        <v>1713</v>
      </c>
      <c r="J415" s="822" t="str">
        <f t="shared" si="16"/>
        <v>TinChina Tin Lai Ben Smelter Co., Ltd.</v>
      </c>
      <c r="K415" s="822" t="str">
        <f t="shared" si="17"/>
        <v>TinChina Tin Lai Ben Smelter Co., Ltd.</v>
      </c>
    </row>
    <row r="416">
      <c r="A416" s="800" t="s">
        <v>147</v>
      </c>
      <c r="B416" s="800" t="s">
        <v>1715</v>
      </c>
      <c r="C416" s="800" t="s">
        <v>412</v>
      </c>
      <c r="D416" s="800" t="s">
        <v>1194</v>
      </c>
      <c r="E416" s="800" t="s">
        <v>411</v>
      </c>
      <c r="F416" s="800" t="s">
        <v>158</v>
      </c>
      <c r="G416" s="800"/>
      <c r="H416" s="800" t="s">
        <v>1708</v>
      </c>
      <c r="I416" s="800" t="s">
        <v>1254</v>
      </c>
      <c r="J416" s="822" t="str">
        <f t="shared" si="16"/>
        <v>TinChina Yunnan Tin Co Ltd.</v>
      </c>
      <c r="K416" s="822" t="str">
        <f t="shared" si="17"/>
        <v>TinChina Yunnan Tin Co Ltd.</v>
      </c>
    </row>
    <row r="417">
      <c r="A417" s="800" t="s">
        <v>147</v>
      </c>
      <c r="B417" s="800" t="s">
        <v>1716</v>
      </c>
      <c r="C417" s="800" t="s">
        <v>1687</v>
      </c>
      <c r="D417" s="800" t="s">
        <v>1151</v>
      </c>
      <c r="E417" s="800" t="s">
        <v>292</v>
      </c>
      <c r="F417" s="800" t="s">
        <v>158</v>
      </c>
      <c r="G417" s="800"/>
      <c r="H417" s="800" t="s">
        <v>1688</v>
      </c>
      <c r="I417" s="800" t="s">
        <v>1153</v>
      </c>
      <c r="J417" s="822" t="str">
        <f t="shared" si="16"/>
        <v>TinCookson</v>
      </c>
      <c r="K417" s="822" t="str">
        <f t="shared" si="17"/>
        <v>TinCookson</v>
      </c>
    </row>
    <row r="418">
      <c r="A418" s="800" t="s">
        <v>147</v>
      </c>
      <c r="B418" s="800" t="s">
        <v>1717</v>
      </c>
      <c r="C418" s="800" t="s">
        <v>1687</v>
      </c>
      <c r="D418" s="800" t="s">
        <v>1151</v>
      </c>
      <c r="E418" s="800" t="s">
        <v>292</v>
      </c>
      <c r="F418" s="800" t="s">
        <v>158</v>
      </c>
      <c r="G418" s="800"/>
      <c r="H418" s="800" t="s">
        <v>1688</v>
      </c>
      <c r="I418" s="800" t="s">
        <v>1153</v>
      </c>
      <c r="J418" s="822" t="str">
        <f t="shared" si="16"/>
        <v>TinCookson (Alpha Metals Taiwan)</v>
      </c>
      <c r="K418" s="822" t="str">
        <f t="shared" si="17"/>
        <v>TinCookson (Alpha Metals Taiwan)</v>
      </c>
    </row>
    <row r="419">
      <c r="A419" s="800" t="s">
        <v>147</v>
      </c>
      <c r="B419" s="800" t="s">
        <v>1718</v>
      </c>
      <c r="C419" s="800" t="s">
        <v>1687</v>
      </c>
      <c r="D419" s="800" t="s">
        <v>1151</v>
      </c>
      <c r="E419" s="800" t="s">
        <v>292</v>
      </c>
      <c r="F419" s="800" t="s">
        <v>158</v>
      </c>
      <c r="G419" s="800"/>
      <c r="H419" s="800" t="s">
        <v>1688</v>
      </c>
      <c r="I419" s="800" t="s">
        <v>1153</v>
      </c>
      <c r="J419" s="822" t="str">
        <f t="shared" si="16"/>
        <v>TinCookson Alpha Metals (Shenzhen) Co., Ltd.</v>
      </c>
      <c r="K419" s="822" t="str">
        <f t="shared" si="17"/>
        <v>TinCookson Alpha Metals (Shenzhen) Co., Ltd.</v>
      </c>
    </row>
    <row r="420">
      <c r="A420" s="800" t="s">
        <v>147</v>
      </c>
      <c r="B420" s="800" t="s">
        <v>1080</v>
      </c>
      <c r="C420" s="800" t="s">
        <v>1080</v>
      </c>
      <c r="D420" s="800" t="s">
        <v>1189</v>
      </c>
      <c r="E420" s="800" t="s">
        <v>1079</v>
      </c>
      <c r="F420" s="800" t="s">
        <v>158</v>
      </c>
      <c r="G420" s="800"/>
      <c r="H420" s="800" t="s">
        <v>1719</v>
      </c>
      <c r="I420" s="800" t="s">
        <v>1720</v>
      </c>
      <c r="J420" s="822" t="str">
        <f t="shared" si="16"/>
        <v>TinCRM Fundicao De Metais E Comercio De Equipamentos Eletronicos Do Brasil Ltda</v>
      </c>
      <c r="K420" s="822" t="str">
        <f t="shared" si="17"/>
        <v>TinCRM Fundicao De Metais E Comercio De Equipamentos Eletronicos Do Brasil Ltda</v>
      </c>
    </row>
    <row r="421">
      <c r="A421" s="800" t="s">
        <v>147</v>
      </c>
      <c r="B421" s="800" t="s">
        <v>1721</v>
      </c>
      <c r="C421" s="800" t="s">
        <v>1080</v>
      </c>
      <c r="D421" s="800" t="s">
        <v>1189</v>
      </c>
      <c r="E421" s="800" t="s">
        <v>1079</v>
      </c>
      <c r="F421" s="800" t="s">
        <v>158</v>
      </c>
      <c r="G421" s="800"/>
      <c r="H421" s="800" t="s">
        <v>1719</v>
      </c>
      <c r="I421" s="800" t="s">
        <v>1720</v>
      </c>
      <c r="J421" s="822" t="str">
        <f t="shared" si="16"/>
        <v>TinCRM Fundição De Metais E Comércio De Equipamentos Eletrônicos Do Brasil Ltda</v>
      </c>
      <c r="K421" s="822" t="str">
        <f t="shared" si="17"/>
        <v>TinCRM Fundição De Metais E Comércio De Equipamentos Eletrônicos Do Brasil Ltda</v>
      </c>
    </row>
    <row r="422">
      <c r="A422" s="800" t="s">
        <v>147</v>
      </c>
      <c r="B422" s="800" t="s">
        <v>1090</v>
      </c>
      <c r="C422" s="800" t="s">
        <v>1090</v>
      </c>
      <c r="D422" s="800" t="s">
        <v>1529</v>
      </c>
      <c r="E422" s="800" t="s">
        <v>1089</v>
      </c>
      <c r="F422" s="800" t="s">
        <v>158</v>
      </c>
      <c r="G422" s="800"/>
      <c r="H422" s="800" t="s">
        <v>1722</v>
      </c>
      <c r="I422" s="800" t="s">
        <v>1722</v>
      </c>
      <c r="J422" s="822" t="str">
        <f t="shared" si="16"/>
        <v>TinCRM Synergies</v>
      </c>
      <c r="K422" s="822" t="str">
        <f t="shared" si="17"/>
        <v>TinCRM Synergies</v>
      </c>
    </row>
    <row r="423">
      <c r="A423" s="800" t="s">
        <v>147</v>
      </c>
      <c r="B423" s="800" t="s">
        <v>1723</v>
      </c>
      <c r="C423" s="800" t="s">
        <v>1723</v>
      </c>
      <c r="D423" s="800" t="s">
        <v>1499</v>
      </c>
      <c r="E423" s="800" t="s">
        <v>1724</v>
      </c>
      <c r="F423" s="800" t="s">
        <v>158</v>
      </c>
      <c r="G423" s="800"/>
      <c r="H423" s="800" t="s">
        <v>1706</v>
      </c>
      <c r="I423" s="800" t="s">
        <v>1702</v>
      </c>
      <c r="J423" s="822" t="str">
        <f t="shared" si="16"/>
        <v>TinCV Ayi Jaya</v>
      </c>
      <c r="K423" s="822" t="str">
        <f t="shared" si="17"/>
        <v>TinCV Ayi Jaya</v>
      </c>
    </row>
    <row r="424">
      <c r="A424" s="800" t="s">
        <v>147</v>
      </c>
      <c r="B424" s="800" t="s">
        <v>1725</v>
      </c>
      <c r="C424" s="800" t="s">
        <v>1726</v>
      </c>
      <c r="D424" s="800" t="s">
        <v>1499</v>
      </c>
      <c r="E424" s="800" t="s">
        <v>1727</v>
      </c>
      <c r="F424" s="800" t="s">
        <v>158</v>
      </c>
      <c r="G424" s="800"/>
      <c r="H424" s="800" t="s">
        <v>1728</v>
      </c>
      <c r="I424" s="800" t="s">
        <v>1702</v>
      </c>
      <c r="J424" s="822" t="str">
        <f t="shared" si="16"/>
        <v>TinCV Nurjanah</v>
      </c>
      <c r="K424" s="822" t="str">
        <f t="shared" si="17"/>
        <v>TinCV Nurjanah</v>
      </c>
    </row>
    <row r="425">
      <c r="A425" s="800" t="s">
        <v>147</v>
      </c>
      <c r="B425" s="800" t="s">
        <v>1729</v>
      </c>
      <c r="C425" s="800" t="s">
        <v>367</v>
      </c>
      <c r="D425" s="800" t="s">
        <v>1499</v>
      </c>
      <c r="E425" s="800" t="s">
        <v>366</v>
      </c>
      <c r="F425" s="800" t="s">
        <v>158</v>
      </c>
      <c r="G425" s="800"/>
      <c r="H425" s="800" t="s">
        <v>1730</v>
      </c>
      <c r="I425" s="800" t="s">
        <v>1702</v>
      </c>
      <c r="J425" s="822" t="str">
        <f t="shared" si="16"/>
        <v>TinCV Serumpun Sebalai</v>
      </c>
      <c r="K425" s="822" t="str">
        <f t="shared" si="17"/>
        <v>TinCV Serumpun Sebalai</v>
      </c>
    </row>
    <row r="426">
      <c r="A426" s="800" t="s">
        <v>147</v>
      </c>
      <c r="B426" s="800" t="s">
        <v>1731</v>
      </c>
      <c r="C426" s="800" t="s">
        <v>376</v>
      </c>
      <c r="D426" s="800" t="s">
        <v>1499</v>
      </c>
      <c r="E426" s="800" t="s">
        <v>375</v>
      </c>
      <c r="F426" s="800" t="s">
        <v>158</v>
      </c>
      <c r="G426" s="800"/>
      <c r="H426" s="800" t="s">
        <v>1701</v>
      </c>
      <c r="I426" s="800" t="s">
        <v>1702</v>
      </c>
      <c r="J426" s="822" t="str">
        <f t="shared" si="16"/>
        <v>TinCV Tiga Sekawan</v>
      </c>
      <c r="K426" s="822" t="str">
        <f t="shared" si="17"/>
        <v>TinCV Tiga Sekawan</v>
      </c>
    </row>
    <row r="427">
      <c r="A427" s="800" t="s">
        <v>147</v>
      </c>
      <c r="B427" s="800" t="s">
        <v>1732</v>
      </c>
      <c r="C427" s="800" t="s">
        <v>1732</v>
      </c>
      <c r="D427" s="800" t="s">
        <v>1499</v>
      </c>
      <c r="E427" s="800" t="s">
        <v>1733</v>
      </c>
      <c r="F427" s="800" t="s">
        <v>158</v>
      </c>
      <c r="G427" s="800"/>
      <c r="H427" s="800" t="s">
        <v>1701</v>
      </c>
      <c r="I427" s="800" t="s">
        <v>1702</v>
      </c>
      <c r="J427" s="822" t="str">
        <f t="shared" si="16"/>
        <v>TinCV Venus Inti Perkasa</v>
      </c>
      <c r="K427" s="822" t="str">
        <f t="shared" si="17"/>
        <v>TinCV Venus Inti Perkasa</v>
      </c>
    </row>
    <row r="428">
      <c r="A428" s="800" t="s">
        <v>147</v>
      </c>
      <c r="B428" s="800" t="s">
        <v>434</v>
      </c>
      <c r="C428" s="800" t="s">
        <v>434</v>
      </c>
      <c r="D428" s="800" t="s">
        <v>1194</v>
      </c>
      <c r="E428" s="800" t="s">
        <v>433</v>
      </c>
      <c r="F428" s="800" t="s">
        <v>158</v>
      </c>
      <c r="G428" s="800"/>
      <c r="H428" s="800" t="s">
        <v>1734</v>
      </c>
      <c r="I428" s="800" t="s">
        <v>1330</v>
      </c>
      <c r="J428" s="822" t="str">
        <f t="shared" si="16"/>
        <v>TinDongguan CiEXPO Environmental Engineering Co., Ltd.</v>
      </c>
      <c r="K428" s="822" t="str">
        <f t="shared" si="17"/>
        <v>TinDongguan CiEXPO Environmental Engineering Co., Ltd.</v>
      </c>
    </row>
    <row r="429">
      <c r="A429" s="800" t="s">
        <v>147</v>
      </c>
      <c r="B429" s="800" t="s">
        <v>346</v>
      </c>
      <c r="C429" s="800" t="s">
        <v>346</v>
      </c>
      <c r="D429" s="800" t="s">
        <v>1166</v>
      </c>
      <c r="E429" s="800" t="s">
        <v>345</v>
      </c>
      <c r="F429" s="800" t="s">
        <v>158</v>
      </c>
      <c r="G429" s="800"/>
      <c r="H429" s="800" t="s">
        <v>1170</v>
      </c>
      <c r="I429" s="800" t="s">
        <v>1171</v>
      </c>
      <c r="J429" s="822" t="str">
        <f t="shared" si="16"/>
        <v>TinDowa</v>
      </c>
      <c r="K429" s="822" t="str">
        <f t="shared" si="17"/>
        <v>TinDowa</v>
      </c>
    </row>
    <row r="430">
      <c r="A430" s="800" t="s">
        <v>147</v>
      </c>
      <c r="B430" s="800" t="s">
        <v>1735</v>
      </c>
      <c r="C430" s="800" t="s">
        <v>346</v>
      </c>
      <c r="D430" s="800" t="s">
        <v>1166</v>
      </c>
      <c r="E430" s="800" t="s">
        <v>345</v>
      </c>
      <c r="F430" s="800" t="s">
        <v>158</v>
      </c>
      <c r="G430" s="800"/>
      <c r="H430" s="800" t="s">
        <v>1170</v>
      </c>
      <c r="I430" s="800" t="s">
        <v>1171</v>
      </c>
      <c r="J430" s="822" t="str">
        <f t="shared" si="16"/>
        <v>TinDowa Metaltech Co., Ltd.</v>
      </c>
      <c r="K430" s="822" t="str">
        <f t="shared" si="17"/>
        <v>TinDowa Metaltech Co., Ltd.</v>
      </c>
    </row>
    <row r="431">
      <c r="A431" s="800" t="s">
        <v>147</v>
      </c>
      <c r="B431" s="800" t="s">
        <v>1736</v>
      </c>
      <c r="C431" s="800" t="s">
        <v>1736</v>
      </c>
      <c r="D431" s="800" t="s">
        <v>1737</v>
      </c>
      <c r="E431" s="800" t="s">
        <v>1738</v>
      </c>
      <c r="F431" s="800" t="s">
        <v>158</v>
      </c>
      <c r="G431" s="800"/>
      <c r="H431" s="800" t="s">
        <v>1739</v>
      </c>
      <c r="I431" s="800" t="s">
        <v>1739</v>
      </c>
      <c r="J431" s="822" t="str">
        <f t="shared" si="16"/>
        <v>TinDS Myanmar</v>
      </c>
      <c r="K431" s="822" t="str">
        <f t="shared" si="17"/>
        <v>TinDS Myanmar</v>
      </c>
    </row>
    <row r="432">
      <c r="A432" s="800" t="s">
        <v>147</v>
      </c>
      <c r="B432" s="800" t="s">
        <v>287</v>
      </c>
      <c r="C432" s="800" t="s">
        <v>287</v>
      </c>
      <c r="D432" s="800" t="s">
        <v>1692</v>
      </c>
      <c r="E432" s="800" t="s">
        <v>286</v>
      </c>
      <c r="F432" s="800" t="s">
        <v>158</v>
      </c>
      <c r="G432" s="800"/>
      <c r="H432" s="800" t="s">
        <v>1740</v>
      </c>
      <c r="I432" s="800" t="s">
        <v>1741</v>
      </c>
      <c r="J432" s="822" t="str">
        <f t="shared" si="16"/>
        <v>TinElectro-Mechanical Facility of the Cao Bang Minerals &amp; Metallurgy Joint Stock Company</v>
      </c>
      <c r="K432" s="822" t="str">
        <f t="shared" si="17"/>
        <v>TinElectro-Mechanical Facility of the Cao Bang Minerals &amp; Metallurgy Joint Stock Company</v>
      </c>
    </row>
    <row r="433">
      <c r="A433" s="800" t="s">
        <v>147</v>
      </c>
      <c r="B433" s="800" t="s">
        <v>457</v>
      </c>
      <c r="C433" s="800" t="s">
        <v>457</v>
      </c>
      <c r="D433" s="800" t="s">
        <v>1742</v>
      </c>
      <c r="E433" s="800" t="s">
        <v>456</v>
      </c>
      <c r="F433" s="800" t="s">
        <v>158</v>
      </c>
      <c r="G433" s="800"/>
      <c r="H433" s="800" t="s">
        <v>1743</v>
      </c>
      <c r="I433" s="800" t="s">
        <v>1743</v>
      </c>
      <c r="J433" s="822" t="str">
        <f t="shared" si="16"/>
        <v>TinEM Vinto</v>
      </c>
      <c r="K433" s="822" t="str">
        <f t="shared" si="17"/>
        <v>TinEM Vinto</v>
      </c>
    </row>
    <row r="434">
      <c r="A434" s="800" t="s">
        <v>147</v>
      </c>
      <c r="B434" s="800" t="s">
        <v>1744</v>
      </c>
      <c r="C434" s="800" t="s">
        <v>457</v>
      </c>
      <c r="D434" s="800" t="s">
        <v>1742</v>
      </c>
      <c r="E434" s="800" t="s">
        <v>456</v>
      </c>
      <c r="F434" s="800" t="s">
        <v>158</v>
      </c>
      <c r="G434" s="800"/>
      <c r="H434" s="800" t="s">
        <v>1743</v>
      </c>
      <c r="I434" s="800" t="s">
        <v>1743</v>
      </c>
      <c r="J434" s="822" t="str">
        <f t="shared" si="16"/>
        <v>TinEmpresa Metalúrgica Vinto</v>
      </c>
      <c r="K434" s="822" t="str">
        <f t="shared" si="17"/>
        <v>TinEmpresa Metalúrgica Vinto</v>
      </c>
    </row>
    <row r="435">
      <c r="A435" s="800" t="s">
        <v>147</v>
      </c>
      <c r="B435" s="800" t="s">
        <v>1745</v>
      </c>
      <c r="C435" s="800" t="s">
        <v>457</v>
      </c>
      <c r="D435" s="800" t="s">
        <v>1742</v>
      </c>
      <c r="E435" s="800" t="s">
        <v>456</v>
      </c>
      <c r="F435" s="800" t="s">
        <v>158</v>
      </c>
      <c r="G435" s="800"/>
      <c r="H435" s="800" t="s">
        <v>1743</v>
      </c>
      <c r="I435" s="800" t="s">
        <v>1743</v>
      </c>
      <c r="J435" s="822" t="str">
        <f t="shared" si="16"/>
        <v>TinEmpressa Nacional de Fundiciones (ENAF)</v>
      </c>
      <c r="K435" s="822" t="str">
        <f t="shared" si="17"/>
        <v>TinEmpressa Nacional de Fundiciones (ENAF)</v>
      </c>
    </row>
    <row r="436">
      <c r="A436" s="800" t="s">
        <v>147</v>
      </c>
      <c r="B436" s="800" t="s">
        <v>1746</v>
      </c>
      <c r="C436" s="800" t="s">
        <v>457</v>
      </c>
      <c r="D436" s="800" t="s">
        <v>1742</v>
      </c>
      <c r="E436" s="800" t="s">
        <v>456</v>
      </c>
      <c r="F436" s="800" t="s">
        <v>158</v>
      </c>
      <c r="G436" s="800"/>
      <c r="H436" s="800" t="s">
        <v>1743</v>
      </c>
      <c r="I436" s="800" t="s">
        <v>1743</v>
      </c>
      <c r="J436" s="822" t="str">
        <f t="shared" si="16"/>
        <v>TinENAF</v>
      </c>
      <c r="K436" s="822" t="str">
        <f t="shared" si="17"/>
        <v>TinENAF</v>
      </c>
    </row>
    <row r="437">
      <c r="A437" s="800" t="s">
        <v>147</v>
      </c>
      <c r="B437" s="800" t="s">
        <v>441</v>
      </c>
      <c r="C437" s="800" t="s">
        <v>441</v>
      </c>
      <c r="D437" s="800" t="s">
        <v>1189</v>
      </c>
      <c r="E437" s="800" t="s">
        <v>440</v>
      </c>
      <c r="F437" s="800" t="s">
        <v>158</v>
      </c>
      <c r="G437" s="800"/>
      <c r="H437" s="800" t="s">
        <v>1747</v>
      </c>
      <c r="I437" s="800" t="s">
        <v>1748</v>
      </c>
      <c r="J437" s="822" t="str">
        <f t="shared" si="16"/>
        <v>TinEstanho de Rondonia S.A.</v>
      </c>
      <c r="K437" s="822" t="str">
        <f t="shared" si="17"/>
        <v>TinEstanho de Rondonia S.A.</v>
      </c>
    </row>
    <row r="438">
      <c r="A438" s="800" t="s">
        <v>147</v>
      </c>
      <c r="B438" s="800" t="s">
        <v>1749</v>
      </c>
      <c r="C438" s="800" t="s">
        <v>441</v>
      </c>
      <c r="D438" s="800" t="s">
        <v>1189</v>
      </c>
      <c r="E438" s="800" t="s">
        <v>440</v>
      </c>
      <c r="F438" s="800" t="s">
        <v>158</v>
      </c>
      <c r="G438" s="800"/>
      <c r="H438" s="800" t="s">
        <v>1747</v>
      </c>
      <c r="I438" s="800" t="s">
        <v>1748</v>
      </c>
      <c r="J438" s="822" t="str">
        <f t="shared" si="16"/>
        <v>TinEstanho de Rondônia S.A.</v>
      </c>
      <c r="K438" s="822" t="str">
        <f t="shared" si="17"/>
        <v>TinEstanho de Rondônia S.A.</v>
      </c>
    </row>
    <row r="439">
      <c r="A439" s="800" t="s">
        <v>147</v>
      </c>
      <c r="B439" s="800" t="s">
        <v>1750</v>
      </c>
      <c r="C439" s="800" t="s">
        <v>833</v>
      </c>
      <c r="D439" s="800" t="s">
        <v>1189</v>
      </c>
      <c r="E439" s="800" t="s">
        <v>832</v>
      </c>
      <c r="F439" s="800" t="s">
        <v>158</v>
      </c>
      <c r="G439" s="800"/>
      <c r="H439" s="800" t="s">
        <v>1751</v>
      </c>
      <c r="I439" s="800" t="s">
        <v>1426</v>
      </c>
      <c r="J439" s="822" t="str">
        <f t="shared" si="16"/>
        <v>TinFabrica Auricchio</v>
      </c>
      <c r="K439" s="822" t="str">
        <f t="shared" si="17"/>
        <v>TinFabrica Auricchio</v>
      </c>
    </row>
    <row r="440">
      <c r="A440" s="800" t="s">
        <v>147</v>
      </c>
      <c r="B440" s="800" t="s">
        <v>1752</v>
      </c>
      <c r="C440" s="800" t="s">
        <v>833</v>
      </c>
      <c r="D440" s="800" t="s">
        <v>1189</v>
      </c>
      <c r="E440" s="800" t="s">
        <v>832</v>
      </c>
      <c r="F440" s="800" t="s">
        <v>158</v>
      </c>
      <c r="G440" s="800"/>
      <c r="H440" s="800" t="s">
        <v>1751</v>
      </c>
      <c r="I440" s="800" t="s">
        <v>1426</v>
      </c>
      <c r="J440" s="822" t="str">
        <f t="shared" si="16"/>
        <v>TinFábrica Auricchio</v>
      </c>
      <c r="K440" s="822" t="str">
        <f t="shared" si="17"/>
        <v>TinFábrica Auricchio</v>
      </c>
    </row>
    <row r="441">
      <c r="A441" s="800" t="s">
        <v>147</v>
      </c>
      <c r="B441" s="800" t="s">
        <v>833</v>
      </c>
      <c r="C441" s="800" t="s">
        <v>833</v>
      </c>
      <c r="D441" s="800" t="s">
        <v>1189</v>
      </c>
      <c r="E441" s="800" t="s">
        <v>832</v>
      </c>
      <c r="F441" s="800" t="s">
        <v>158</v>
      </c>
      <c r="G441" s="800"/>
      <c r="H441" s="800" t="s">
        <v>1751</v>
      </c>
      <c r="I441" s="800" t="s">
        <v>1426</v>
      </c>
      <c r="J441" s="822" t="str">
        <f t="shared" si="16"/>
        <v>TinFabrica Auricchio Industria e Comercio Ltda.</v>
      </c>
      <c r="K441" s="822" t="str">
        <f t="shared" si="17"/>
        <v>TinFabrica Auricchio Industria e Comercio Ltda.</v>
      </c>
    </row>
    <row r="442">
      <c r="A442" s="800" t="s">
        <v>147</v>
      </c>
      <c r="B442" s="800" t="s">
        <v>328</v>
      </c>
      <c r="C442" s="800" t="s">
        <v>328</v>
      </c>
      <c r="D442" s="800" t="s">
        <v>1390</v>
      </c>
      <c r="E442" s="800" t="s">
        <v>327</v>
      </c>
      <c r="F442" s="800" t="s">
        <v>158</v>
      </c>
      <c r="G442" s="800"/>
      <c r="H442" s="800" t="s">
        <v>1753</v>
      </c>
      <c r="I442" s="800" t="s">
        <v>1754</v>
      </c>
      <c r="J442" s="822" t="str">
        <f t="shared" si="16"/>
        <v>TinFenix Metals</v>
      </c>
      <c r="K442" s="822" t="str">
        <f t="shared" si="17"/>
        <v>TinFenix Metals</v>
      </c>
    </row>
    <row r="443">
      <c r="A443" s="800" t="s">
        <v>147</v>
      </c>
      <c r="B443" s="800" t="s">
        <v>1755</v>
      </c>
      <c r="C443" s="800" t="s">
        <v>332</v>
      </c>
      <c r="D443" s="800" t="s">
        <v>1247</v>
      </c>
      <c r="E443" s="800" t="s">
        <v>331</v>
      </c>
      <c r="F443" s="800" t="s">
        <v>158</v>
      </c>
      <c r="G443" s="800"/>
      <c r="H443" s="800" t="s">
        <v>1756</v>
      </c>
      <c r="I443" s="800" t="s">
        <v>1757</v>
      </c>
      <c r="J443" s="822" t="str">
        <f t="shared" si="16"/>
        <v>TinFunsur Smelter</v>
      </c>
      <c r="K443" s="822" t="str">
        <f t="shared" si="17"/>
        <v>TinFunsur Smelter</v>
      </c>
    </row>
    <row r="444">
      <c r="A444" s="800" t="s">
        <v>147</v>
      </c>
      <c r="B444" s="800" t="s">
        <v>1758</v>
      </c>
      <c r="C444" s="800" t="s">
        <v>409</v>
      </c>
      <c r="D444" s="800" t="s">
        <v>1194</v>
      </c>
      <c r="E444" s="800" t="s">
        <v>408</v>
      </c>
      <c r="F444" s="800" t="s">
        <v>158</v>
      </c>
      <c r="G444" s="800"/>
      <c r="H444" s="800" t="s">
        <v>1708</v>
      </c>
      <c r="I444" s="800" t="s">
        <v>1254</v>
      </c>
      <c r="J444" s="822" t="str">
        <f t="shared" si="16"/>
        <v>TinGejiu City Datun Chengfeng Smelter</v>
      </c>
      <c r="K444" s="822" t="str">
        <f t="shared" si="17"/>
        <v>TinGejiu City Datun Chengfeng Smelter</v>
      </c>
    </row>
    <row r="445">
      <c r="A445" s="800" t="s">
        <v>147</v>
      </c>
      <c r="B445" s="800" t="s">
        <v>403</v>
      </c>
      <c r="C445" s="800" t="s">
        <v>403</v>
      </c>
      <c r="D445" s="800" t="s">
        <v>1194</v>
      </c>
      <c r="E445" s="800" t="s">
        <v>402</v>
      </c>
      <c r="F445" s="800" t="s">
        <v>158</v>
      </c>
      <c r="G445" s="800"/>
      <c r="H445" s="800" t="s">
        <v>1708</v>
      </c>
      <c r="I445" s="800" t="s">
        <v>1254</v>
      </c>
      <c r="J445" s="822" t="str">
        <f t="shared" si="16"/>
        <v>TinGejiu City Fuxiang Industry and Trade Co., Ltd.</v>
      </c>
      <c r="K445" s="822" t="str">
        <f t="shared" si="17"/>
        <v>TinGejiu City Fuxiang Industry and Trade Co., Ltd.</v>
      </c>
    </row>
    <row r="446">
      <c r="A446" s="800" t="s">
        <v>147</v>
      </c>
      <c r="B446" s="800" t="s">
        <v>1759</v>
      </c>
      <c r="C446" s="800" t="s">
        <v>403</v>
      </c>
      <c r="D446" s="800" t="s">
        <v>1194</v>
      </c>
      <c r="E446" s="800" t="s">
        <v>402</v>
      </c>
      <c r="F446" s="800" t="s">
        <v>158</v>
      </c>
      <c r="G446" s="800"/>
      <c r="H446" s="800" t="s">
        <v>1708</v>
      </c>
      <c r="I446" s="800" t="s">
        <v>1254</v>
      </c>
      <c r="J446" s="822" t="str">
        <f t="shared" si="16"/>
        <v>TinGejiu Fuxiang Gongmao Co., Ltd.</v>
      </c>
      <c r="K446" s="822" t="str">
        <f t="shared" si="17"/>
        <v>TinGejiu Fuxiang Gongmao Co., Ltd.</v>
      </c>
    </row>
    <row r="447">
      <c r="A447" s="800" t="s">
        <v>147</v>
      </c>
      <c r="B447" s="800" t="s">
        <v>429</v>
      </c>
      <c r="C447" s="800" t="s">
        <v>429</v>
      </c>
      <c r="D447" s="800" t="s">
        <v>1194</v>
      </c>
      <c r="E447" s="800" t="s">
        <v>428</v>
      </c>
      <c r="F447" s="800" t="s">
        <v>158</v>
      </c>
      <c r="G447" s="800"/>
      <c r="H447" s="800" t="s">
        <v>1708</v>
      </c>
      <c r="I447" s="800" t="s">
        <v>1254</v>
      </c>
      <c r="J447" s="822" t="str">
        <f t="shared" si="16"/>
        <v>TinGejiu Kai Meng Industry and Trade LLC</v>
      </c>
      <c r="K447" s="822" t="str">
        <f t="shared" si="17"/>
        <v>TinGejiu Kai Meng Industry and Trade LLC</v>
      </c>
    </row>
    <row r="448">
      <c r="A448" s="800" t="s">
        <v>147</v>
      </c>
      <c r="B448" s="800" t="s">
        <v>392</v>
      </c>
      <c r="C448" s="800" t="s">
        <v>392</v>
      </c>
      <c r="D448" s="800" t="s">
        <v>1194</v>
      </c>
      <c r="E448" s="800" t="s">
        <v>391</v>
      </c>
      <c r="F448" s="800" t="s">
        <v>158</v>
      </c>
      <c r="G448" s="800"/>
      <c r="H448" s="800" t="s">
        <v>1708</v>
      </c>
      <c r="I448" s="800" t="s">
        <v>1254</v>
      </c>
      <c r="J448" s="822" t="str">
        <f t="shared" si="16"/>
        <v>TinGejiu Non-Ferrous Metal Processing Co., Ltd.</v>
      </c>
      <c r="K448" s="822" t="str">
        <f t="shared" si="17"/>
        <v>TinGejiu Non-Ferrous Metal Processing Co., Ltd.</v>
      </c>
    </row>
    <row r="449">
      <c r="A449" s="800" t="s">
        <v>147</v>
      </c>
      <c r="B449" s="800" t="s">
        <v>406</v>
      </c>
      <c r="C449" s="800" t="s">
        <v>406</v>
      </c>
      <c r="D449" s="800" t="s">
        <v>1194</v>
      </c>
      <c r="E449" s="800" t="s">
        <v>405</v>
      </c>
      <c r="F449" s="800" t="s">
        <v>158</v>
      </c>
      <c r="G449" s="800"/>
      <c r="H449" s="800" t="s">
        <v>1708</v>
      </c>
      <c r="I449" s="800" t="s">
        <v>1254</v>
      </c>
      <c r="J449" s="822" t="str">
        <f t="shared" si="16"/>
        <v>TinGejiu Yunxin Nonferrous Electrolysis Co., Ltd.</v>
      </c>
      <c r="K449" s="822" t="str">
        <f t="shared" si="17"/>
        <v>TinGejiu Yunxin Nonferrous Electrolysis Co., Ltd.</v>
      </c>
    </row>
    <row r="450">
      <c r="A450" s="800" t="s">
        <v>147</v>
      </c>
      <c r="B450" s="800" t="s">
        <v>1760</v>
      </c>
      <c r="C450" s="800" t="s">
        <v>389</v>
      </c>
      <c r="D450" s="800" t="s">
        <v>1194</v>
      </c>
      <c r="E450" s="800" t="s">
        <v>388</v>
      </c>
      <c r="F450" s="800" t="s">
        <v>158</v>
      </c>
      <c r="G450" s="800"/>
      <c r="H450" s="800" t="s">
        <v>1708</v>
      </c>
      <c r="I450" s="800" t="s">
        <v>1254</v>
      </c>
      <c r="J450" s="822" t="str">
        <f t="shared" si="16"/>
        <v>TinGejiu Zi-Li</v>
      </c>
      <c r="K450" s="822" t="str">
        <f t="shared" si="17"/>
        <v>TinGejiu Zi-Li</v>
      </c>
    </row>
    <row r="451">
      <c r="A451" s="800" t="s">
        <v>147</v>
      </c>
      <c r="B451" s="800" t="s">
        <v>389</v>
      </c>
      <c r="C451" s="800" t="s">
        <v>389</v>
      </c>
      <c r="D451" s="800" t="s">
        <v>1194</v>
      </c>
      <c r="E451" s="800" t="s">
        <v>388</v>
      </c>
      <c r="F451" s="800" t="s">
        <v>158</v>
      </c>
      <c r="G451" s="800"/>
      <c r="H451" s="800" t="s">
        <v>1708</v>
      </c>
      <c r="I451" s="800" t="s">
        <v>1254</v>
      </c>
      <c r="J451" s="822" t="str">
        <f t="shared" si="16"/>
        <v>TinGejiu Zili Mining And Metallurgy Co., Ltd.</v>
      </c>
      <c r="K451" s="822" t="str">
        <f t="shared" si="17"/>
        <v>TinGejiu Zili Mining And Metallurgy Co., Ltd.</v>
      </c>
    </row>
    <row r="452">
      <c r="A452" s="800" t="s">
        <v>147</v>
      </c>
      <c r="B452" s="800" t="s">
        <v>1114</v>
      </c>
      <c r="C452" s="800" t="s">
        <v>1114</v>
      </c>
      <c r="D452" s="800" t="s">
        <v>1148</v>
      </c>
      <c r="E452" s="800" t="s">
        <v>1113</v>
      </c>
      <c r="F452" s="800" t="s">
        <v>158</v>
      </c>
      <c r="G452" s="800"/>
      <c r="H452" s="800" t="s">
        <v>1761</v>
      </c>
      <c r="I452" s="800" t="s">
        <v>1164</v>
      </c>
      <c r="J452" s="822" t="str">
        <f t="shared" si="16"/>
        <v>TinGlobal Advanced Metals Greenbushes Pty Ltd.</v>
      </c>
      <c r="K452" s="822" t="str">
        <f t="shared" si="17"/>
        <v>TinGlobal Advanced Metals Greenbushes Pty Ltd.</v>
      </c>
    </row>
    <row r="453">
      <c r="A453" s="800" t="s">
        <v>147</v>
      </c>
      <c r="B453" s="800" t="s">
        <v>1762</v>
      </c>
      <c r="C453" s="800" t="s">
        <v>386</v>
      </c>
      <c r="D453" s="800" t="s">
        <v>1194</v>
      </c>
      <c r="E453" s="800" t="s">
        <v>385</v>
      </c>
      <c r="F453" s="800" t="s">
        <v>158</v>
      </c>
      <c r="G453" s="800"/>
      <c r="H453" s="800" t="s">
        <v>1712</v>
      </c>
      <c r="I453" s="800" t="s">
        <v>1713</v>
      </c>
      <c r="J453" s="822" t="str">
        <f t="shared" si="16"/>
        <v>TinGuang Xi Liu Xhou</v>
      </c>
      <c r="K453" s="822" t="str">
        <f t="shared" si="17"/>
        <v>TinGuang Xi Liu Xhou</v>
      </c>
    </row>
    <row r="454">
      <c r="A454" s="800" t="s">
        <v>147</v>
      </c>
      <c r="B454" s="800" t="s">
        <v>1763</v>
      </c>
      <c r="C454" s="800" t="s">
        <v>386</v>
      </c>
      <c r="D454" s="800" t="s">
        <v>1194</v>
      </c>
      <c r="E454" s="800" t="s">
        <v>385</v>
      </c>
      <c r="F454" s="800" t="s">
        <v>158</v>
      </c>
      <c r="G454" s="800"/>
      <c r="H454" s="800" t="s">
        <v>1712</v>
      </c>
      <c r="I454" s="800" t="s">
        <v>1713</v>
      </c>
      <c r="J454" s="822" t="str">
        <f t="shared" si="16"/>
        <v>TinGuang Xi Liu Zhou</v>
      </c>
      <c r="K454" s="822" t="str">
        <f t="shared" si="17"/>
        <v>TinGuang Xi Liu Zhou</v>
      </c>
    </row>
    <row r="455">
      <c r="A455" s="800" t="s">
        <v>147</v>
      </c>
      <c r="B455" s="800" t="s">
        <v>415</v>
      </c>
      <c r="C455" s="800" t="s">
        <v>415</v>
      </c>
      <c r="D455" s="800" t="s">
        <v>1194</v>
      </c>
      <c r="E455" s="800" t="s">
        <v>414</v>
      </c>
      <c r="F455" s="800" t="s">
        <v>158</v>
      </c>
      <c r="G455" s="800"/>
      <c r="H455" s="800" t="s">
        <v>1764</v>
      </c>
      <c r="I455" s="800" t="s">
        <v>1330</v>
      </c>
      <c r="J455" s="822" t="str">
        <f t="shared" si="16"/>
        <v>TinGuangdong Hanhe Non-Ferrous Metal Co., Ltd.</v>
      </c>
      <c r="K455" s="822" t="str">
        <f t="shared" si="17"/>
        <v>TinGuangdong Hanhe Non-Ferrous Metal Co., Ltd.</v>
      </c>
    </row>
    <row r="456">
      <c r="A456" s="800" t="s">
        <v>147</v>
      </c>
      <c r="B456" s="800" t="s">
        <v>1765</v>
      </c>
      <c r="C456" s="800" t="s">
        <v>386</v>
      </c>
      <c r="D456" s="800" t="s">
        <v>1194</v>
      </c>
      <c r="E456" s="800" t="s">
        <v>385</v>
      </c>
      <c r="F456" s="800" t="s">
        <v>158</v>
      </c>
      <c r="G456" s="800"/>
      <c r="H456" s="800" t="s">
        <v>1712</v>
      </c>
      <c r="I456" s="800" t="s">
        <v>1713</v>
      </c>
      <c r="J456" s="822" t="str">
        <f t="shared" si="16"/>
        <v>TinGuangXi China Tin</v>
      </c>
      <c r="K456" s="822" t="str">
        <f t="shared" si="17"/>
        <v>TinGuangXi China Tin</v>
      </c>
    </row>
    <row r="457">
      <c r="A457" s="800" t="s">
        <v>147</v>
      </c>
      <c r="B457" s="800" t="s">
        <v>1766</v>
      </c>
      <c r="C457" s="800" t="s">
        <v>386</v>
      </c>
      <c r="D457" s="800" t="s">
        <v>1194</v>
      </c>
      <c r="E457" s="800" t="s">
        <v>385</v>
      </c>
      <c r="F457" s="800" t="s">
        <v>158</v>
      </c>
      <c r="G457" s="800"/>
      <c r="H457" s="800" t="s">
        <v>1712</v>
      </c>
      <c r="I457" s="800" t="s">
        <v>1713</v>
      </c>
      <c r="J457" s="822" t="str">
        <f t="shared" si="16"/>
        <v>TinGuangxi Hua Shu Dan CO., LTD.</v>
      </c>
      <c r="K457" s="822" t="str">
        <f t="shared" si="17"/>
        <v>TinGuangxi Hua Shu Dan CO., LTD.</v>
      </c>
    </row>
    <row r="458">
      <c r="A458" s="800" t="s">
        <v>147</v>
      </c>
      <c r="B458" s="800" t="s">
        <v>424</v>
      </c>
      <c r="C458" s="800" t="s">
        <v>424</v>
      </c>
      <c r="D458" s="800" t="s">
        <v>1194</v>
      </c>
      <c r="E458" s="800" t="s">
        <v>423</v>
      </c>
      <c r="F458" s="800" t="s">
        <v>158</v>
      </c>
      <c r="G458" s="800"/>
      <c r="H458" s="800" t="s">
        <v>1767</v>
      </c>
      <c r="I458" s="800" t="s">
        <v>1374</v>
      </c>
      <c r="J458" s="822" t="str">
        <f ref="J458:J521" t="shared" si="18">A458&amp;B458</f>
        <v>TinHuiChang Hill Tin Industry Co., Ltd.</v>
      </c>
      <c r="K458" s="822" t="str">
        <f ref="K458:K521" t="shared" si="19">A458&amp;B458</f>
        <v>TinHuiChang Hill Tin Industry Co., Ltd.</v>
      </c>
    </row>
    <row r="459">
      <c r="A459" s="800" t="s">
        <v>147</v>
      </c>
      <c r="B459" s="800" t="s">
        <v>1768</v>
      </c>
      <c r="C459" s="800" t="s">
        <v>340</v>
      </c>
      <c r="D459" s="800" t="s">
        <v>1462</v>
      </c>
      <c r="E459" s="800" t="s">
        <v>339</v>
      </c>
      <c r="F459" s="800" t="s">
        <v>158</v>
      </c>
      <c r="G459" s="800"/>
      <c r="H459" s="800" t="s">
        <v>1769</v>
      </c>
      <c r="I459" s="800" t="s">
        <v>1770</v>
      </c>
      <c r="J459" s="822" t="str">
        <f t="shared" si="18"/>
        <v>TinHulterworth Smelter</v>
      </c>
      <c r="K459" s="822" t="str">
        <f t="shared" si="19"/>
        <v>TinHulterworth Smelter</v>
      </c>
    </row>
    <row r="460">
      <c r="A460" s="800" t="s">
        <v>147</v>
      </c>
      <c r="B460" s="800" t="s">
        <v>1771</v>
      </c>
      <c r="C460" s="800" t="s">
        <v>349</v>
      </c>
      <c r="D460" s="800" t="s">
        <v>1166</v>
      </c>
      <c r="E460" s="800" t="s">
        <v>348</v>
      </c>
      <c r="F460" s="800" t="s">
        <v>158</v>
      </c>
      <c r="G460" s="800"/>
      <c r="H460" s="800" t="s">
        <v>1772</v>
      </c>
      <c r="I460" s="800" t="s">
        <v>1187</v>
      </c>
      <c r="J460" s="822" t="str">
        <f t="shared" si="18"/>
        <v>TinIkuno Tin Smelter</v>
      </c>
      <c r="K460" s="822" t="str">
        <f t="shared" si="19"/>
        <v>TinIkuno Tin Smelter</v>
      </c>
    </row>
    <row r="461">
      <c r="A461" s="800" t="s">
        <v>147</v>
      </c>
      <c r="B461" s="800" t="s">
        <v>1773</v>
      </c>
      <c r="C461" s="800" t="s">
        <v>356</v>
      </c>
      <c r="D461" s="800" t="s">
        <v>1499</v>
      </c>
      <c r="E461" s="800" t="s">
        <v>355</v>
      </c>
      <c r="F461" s="800" t="s">
        <v>158</v>
      </c>
      <c r="G461" s="800"/>
      <c r="H461" s="800" t="s">
        <v>1774</v>
      </c>
      <c r="I461" s="800" t="s">
        <v>1702</v>
      </c>
      <c r="J461" s="822" t="str">
        <f t="shared" si="18"/>
        <v>TinINDONESIAN STATE TIN CORPORATION MENTOK SMELTER</v>
      </c>
      <c r="K461" s="822" t="str">
        <f t="shared" si="19"/>
        <v>TinINDONESIAN STATE TIN CORPORATION MENTOK SMELTER</v>
      </c>
    </row>
    <row r="462">
      <c r="A462" s="800" t="s">
        <v>147</v>
      </c>
      <c r="B462" s="800" t="s">
        <v>1775</v>
      </c>
      <c r="C462" s="800" t="s">
        <v>1699</v>
      </c>
      <c r="D462" s="800" t="s">
        <v>1499</v>
      </c>
      <c r="E462" s="800" t="s">
        <v>1700</v>
      </c>
      <c r="F462" s="800" t="s">
        <v>158</v>
      </c>
      <c r="G462" s="800"/>
      <c r="H462" s="800" t="s">
        <v>1701</v>
      </c>
      <c r="I462" s="800" t="s">
        <v>1702</v>
      </c>
      <c r="J462" s="822" t="str">
        <f t="shared" si="18"/>
        <v>TinIndra Eramulti Logam</v>
      </c>
      <c r="K462" s="822" t="str">
        <f t="shared" si="19"/>
        <v>TinIndra Eramulti Logam</v>
      </c>
    </row>
    <row r="463">
      <c r="A463" s="800" t="s">
        <v>147</v>
      </c>
      <c r="B463" s="800" t="s">
        <v>1776</v>
      </c>
      <c r="C463" s="800" t="s">
        <v>421</v>
      </c>
      <c r="D463" s="800" t="s">
        <v>1194</v>
      </c>
      <c r="E463" s="800" t="s">
        <v>420</v>
      </c>
      <c r="F463" s="800" t="s">
        <v>158</v>
      </c>
      <c r="G463" s="800"/>
      <c r="H463" s="800" t="s">
        <v>1767</v>
      </c>
      <c r="I463" s="800" t="s">
        <v>1374</v>
      </c>
      <c r="J463" s="822" t="str">
        <f t="shared" si="18"/>
        <v>TinJiangxi Nanshan</v>
      </c>
      <c r="K463" s="822" t="str">
        <f t="shared" si="19"/>
        <v>TinJiangxi Nanshan</v>
      </c>
    </row>
    <row r="464">
      <c r="A464" s="800" t="s">
        <v>147</v>
      </c>
      <c r="B464" s="800" t="s">
        <v>421</v>
      </c>
      <c r="C464" s="800" t="s">
        <v>421</v>
      </c>
      <c r="D464" s="800" t="s">
        <v>1194</v>
      </c>
      <c r="E464" s="800" t="s">
        <v>420</v>
      </c>
      <c r="F464" s="800" t="s">
        <v>158</v>
      </c>
      <c r="G464" s="800"/>
      <c r="H464" s="800" t="s">
        <v>1767</v>
      </c>
      <c r="I464" s="800" t="s">
        <v>1374</v>
      </c>
      <c r="J464" s="822" t="str">
        <f t="shared" si="18"/>
        <v>TinJiangxi New Nanshan Technology Ltd.</v>
      </c>
      <c r="K464" s="822" t="str">
        <f t="shared" si="19"/>
        <v>TinJiangxi New Nanshan Technology Ltd.</v>
      </c>
    </row>
    <row r="465">
      <c r="A465" s="800" t="s">
        <v>147</v>
      </c>
      <c r="B465" s="800" t="s">
        <v>1777</v>
      </c>
      <c r="C465" s="800" t="s">
        <v>429</v>
      </c>
      <c r="D465" s="800" t="s">
        <v>1194</v>
      </c>
      <c r="E465" s="800" t="s">
        <v>428</v>
      </c>
      <c r="F465" s="800" t="s">
        <v>158</v>
      </c>
      <c r="G465" s="800"/>
      <c r="H465" s="800" t="s">
        <v>1708</v>
      </c>
      <c r="I465" s="800" t="s">
        <v>1254</v>
      </c>
      <c r="J465" s="822" t="str">
        <f t="shared" si="18"/>
        <v>TinKai Union Industry and Trade Co., Ltd. (China)</v>
      </c>
      <c r="K465" s="822" t="str">
        <f t="shared" si="19"/>
        <v>TinKai Union Industry and Trade Co., Ltd. (China)</v>
      </c>
    </row>
    <row r="466">
      <c r="A466" s="800" t="s">
        <v>147</v>
      </c>
      <c r="B466" s="800" t="s">
        <v>1778</v>
      </c>
      <c r="C466" s="800" t="s">
        <v>429</v>
      </c>
      <c r="D466" s="800" t="s">
        <v>1194</v>
      </c>
      <c r="E466" s="800" t="s">
        <v>428</v>
      </c>
      <c r="F466" s="800" t="s">
        <v>158</v>
      </c>
      <c r="G466" s="800"/>
      <c r="H466" s="800" t="s">
        <v>1708</v>
      </c>
      <c r="I466" s="800" t="s">
        <v>1254</v>
      </c>
      <c r="J466" s="822" t="str">
        <f t="shared" si="18"/>
        <v>TinKai Unita Trade Limited Liability Company</v>
      </c>
      <c r="K466" s="822" t="str">
        <f t="shared" si="19"/>
        <v>TinKai Unita Trade Limited Liability Company</v>
      </c>
    </row>
    <row r="467">
      <c r="A467" s="800" t="s">
        <v>147</v>
      </c>
      <c r="B467" s="800" t="s">
        <v>1779</v>
      </c>
      <c r="C467" s="800" t="s">
        <v>429</v>
      </c>
      <c r="D467" s="800" t="s">
        <v>1194</v>
      </c>
      <c r="E467" s="800" t="s">
        <v>428</v>
      </c>
      <c r="F467" s="800" t="s">
        <v>158</v>
      </c>
      <c r="G467" s="800"/>
      <c r="H467" s="800" t="s">
        <v>1708</v>
      </c>
      <c r="I467" s="800" t="s">
        <v>1254</v>
      </c>
      <c r="J467" s="822" t="str">
        <f t="shared" si="18"/>
        <v>TinKaimeng (Gejiu) Industry and Trade Co., Ltd.</v>
      </c>
      <c r="K467" s="822" t="str">
        <f t="shared" si="19"/>
        <v>TinKaimeng (Gejiu) Industry and Trade Co., Ltd.</v>
      </c>
    </row>
    <row r="468">
      <c r="A468" s="800" t="s">
        <v>147</v>
      </c>
      <c r="B468" s="800" t="s">
        <v>1780</v>
      </c>
      <c r="C468" s="800" t="s">
        <v>352</v>
      </c>
      <c r="D468" s="800" t="s">
        <v>1499</v>
      </c>
      <c r="E468" s="800" t="s">
        <v>351</v>
      </c>
      <c r="F468" s="800" t="s">
        <v>158</v>
      </c>
      <c r="G468" s="800"/>
      <c r="H468" s="800" t="s">
        <v>1781</v>
      </c>
      <c r="I468" s="800" t="s">
        <v>1782</v>
      </c>
      <c r="J468" s="822" t="str">
        <f t="shared" si="18"/>
        <v>TinKundur Smelter</v>
      </c>
      <c r="K468" s="822" t="str">
        <f t="shared" si="19"/>
        <v>TinKundur Smelter</v>
      </c>
    </row>
    <row r="469">
      <c r="A469" s="800" t="s">
        <v>147</v>
      </c>
      <c r="B469" s="800" t="s">
        <v>1783</v>
      </c>
      <c r="C469" s="800" t="s">
        <v>386</v>
      </c>
      <c r="D469" s="800" t="s">
        <v>1194</v>
      </c>
      <c r="E469" s="800" t="s">
        <v>385</v>
      </c>
      <c r="F469" s="800" t="s">
        <v>158</v>
      </c>
      <c r="G469" s="800"/>
      <c r="H469" s="800" t="s">
        <v>1712</v>
      </c>
      <c r="I469" s="800" t="s">
        <v>1713</v>
      </c>
      <c r="J469" s="822" t="str">
        <f t="shared" si="18"/>
        <v>TinLiuzhhou China Tin</v>
      </c>
      <c r="K469" s="822" t="str">
        <f t="shared" si="19"/>
        <v>TinLiuzhhou China Tin</v>
      </c>
    </row>
    <row r="470">
      <c r="A470" s="800" t="s">
        <v>147</v>
      </c>
      <c r="B470" s="800" t="s">
        <v>1122</v>
      </c>
      <c r="C470" s="800" t="s">
        <v>1122</v>
      </c>
      <c r="D470" s="800" t="s">
        <v>1194</v>
      </c>
      <c r="E470" s="800" t="s">
        <v>1121</v>
      </c>
      <c r="F470" s="800" t="s">
        <v>158</v>
      </c>
      <c r="G470" s="800"/>
      <c r="H470" s="800" t="s">
        <v>1784</v>
      </c>
      <c r="I470" s="800" t="s">
        <v>1374</v>
      </c>
      <c r="J470" s="822" t="str">
        <f t="shared" si="18"/>
        <v>TinLongnan Chuangyue Environmental Protection Technology Development Co., Ltd</v>
      </c>
      <c r="K470" s="822" t="str">
        <f t="shared" si="19"/>
        <v>TinLongnan Chuangyue Environmental Protection Technology Development Co., Ltd</v>
      </c>
    </row>
    <row r="471">
      <c r="A471" s="800" t="s">
        <v>147</v>
      </c>
      <c r="B471" s="800" t="s">
        <v>318</v>
      </c>
      <c r="C471" s="800" t="s">
        <v>318</v>
      </c>
      <c r="D471" s="800" t="s">
        <v>1662</v>
      </c>
      <c r="E471" s="800" t="s">
        <v>317</v>
      </c>
      <c r="F471" s="800" t="s">
        <v>158</v>
      </c>
      <c r="G471" s="800"/>
      <c r="H471" s="800" t="s">
        <v>1785</v>
      </c>
      <c r="I471" s="800" t="s">
        <v>1786</v>
      </c>
      <c r="J471" s="822" t="str">
        <f t="shared" si="18"/>
        <v>TinLuna Smelter, Ltd.</v>
      </c>
      <c r="K471" s="822" t="str">
        <f t="shared" si="19"/>
        <v>TinLuna Smelter, Ltd.</v>
      </c>
    </row>
    <row r="472">
      <c r="A472" s="800" t="s">
        <v>147</v>
      </c>
      <c r="B472" s="800" t="s">
        <v>398</v>
      </c>
      <c r="C472" s="800" t="s">
        <v>398</v>
      </c>
      <c r="D472" s="800" t="s">
        <v>1194</v>
      </c>
      <c r="E472" s="800" t="s">
        <v>397</v>
      </c>
      <c r="F472" s="800" t="s">
        <v>158</v>
      </c>
      <c r="G472" s="800"/>
      <c r="H472" s="800" t="s">
        <v>1787</v>
      </c>
      <c r="I472" s="800" t="s">
        <v>1196</v>
      </c>
      <c r="J472" s="822" t="str">
        <f t="shared" si="18"/>
        <v>TinMa'anshan Weitai Tin Co., Ltd.</v>
      </c>
      <c r="K472" s="822" t="str">
        <f t="shared" si="19"/>
        <v>TinMa'anshan Weitai Tin Co., Ltd.</v>
      </c>
    </row>
    <row r="473">
      <c r="A473" s="800" t="s">
        <v>147</v>
      </c>
      <c r="B473" s="800" t="s">
        <v>449</v>
      </c>
      <c r="C473" s="800" t="s">
        <v>449</v>
      </c>
      <c r="D473" s="800" t="s">
        <v>1189</v>
      </c>
      <c r="E473" s="800" t="s">
        <v>448</v>
      </c>
      <c r="F473" s="800" t="s">
        <v>158</v>
      </c>
      <c r="G473" s="800"/>
      <c r="H473" s="800" t="s">
        <v>1616</v>
      </c>
      <c r="I473" s="800" t="s">
        <v>1191</v>
      </c>
      <c r="J473" s="822" t="str">
        <f t="shared" si="18"/>
        <v>TinMagnu's Minerais Metais e Ligas Ltda.</v>
      </c>
      <c r="K473" s="822" t="str">
        <f t="shared" si="19"/>
        <v>TinMagnu's Minerais Metais e Ligas Ltda.</v>
      </c>
    </row>
    <row r="474">
      <c r="A474" s="800" t="s">
        <v>147</v>
      </c>
      <c r="B474" s="800" t="s">
        <v>340</v>
      </c>
      <c r="C474" s="800" t="s">
        <v>340</v>
      </c>
      <c r="D474" s="800" t="s">
        <v>1462</v>
      </c>
      <c r="E474" s="800" t="s">
        <v>339</v>
      </c>
      <c r="F474" s="800" t="s">
        <v>158</v>
      </c>
      <c r="G474" s="800"/>
      <c r="H474" s="800" t="s">
        <v>1769</v>
      </c>
      <c r="I474" s="800" t="s">
        <v>1770</v>
      </c>
      <c r="J474" s="822" t="str">
        <f t="shared" si="18"/>
        <v>TinMalaysia Smelting Corporation (MSC)</v>
      </c>
      <c r="K474" s="822" t="str">
        <f t="shared" si="19"/>
        <v>TinMalaysia Smelting Corporation (MSC)</v>
      </c>
    </row>
    <row r="475">
      <c r="A475" s="800" t="s">
        <v>147</v>
      </c>
      <c r="B475" s="800" t="s">
        <v>238</v>
      </c>
      <c r="C475" s="800" t="s">
        <v>238</v>
      </c>
      <c r="D475" s="800" t="s">
        <v>1462</v>
      </c>
      <c r="E475" s="800" t="s">
        <v>237</v>
      </c>
      <c r="F475" s="800" t="s">
        <v>158</v>
      </c>
      <c r="G475" s="800"/>
      <c r="H475" s="800" t="s">
        <v>1788</v>
      </c>
      <c r="I475" s="800" t="s">
        <v>1789</v>
      </c>
      <c r="J475" s="822" t="str">
        <f t="shared" si="18"/>
        <v>TinMalaysia Smelting Corporation Berhad (Port Klang)</v>
      </c>
      <c r="K475" s="822" t="str">
        <f t="shared" si="19"/>
        <v>TinMalaysia Smelting Corporation Berhad (Port Klang)</v>
      </c>
    </row>
    <row r="476">
      <c r="A476" s="800" t="s">
        <v>147</v>
      </c>
      <c r="B476" s="800" t="s">
        <v>452</v>
      </c>
      <c r="C476" s="800" t="s">
        <v>452</v>
      </c>
      <c r="D476" s="800" t="s">
        <v>1189</v>
      </c>
      <c r="E476" s="800" t="s">
        <v>451</v>
      </c>
      <c r="F476" s="800" t="s">
        <v>158</v>
      </c>
      <c r="G476" s="800"/>
      <c r="H476" s="800" t="s">
        <v>1747</v>
      </c>
      <c r="I476" s="800" t="s">
        <v>1748</v>
      </c>
      <c r="J476" s="822" t="str">
        <f t="shared" si="18"/>
        <v>TinMelt Metais e Ligas S.A.</v>
      </c>
      <c r="K476" s="822" t="str">
        <f t="shared" si="19"/>
        <v>TinMelt Metais e Ligas S.A.</v>
      </c>
    </row>
    <row r="477">
      <c r="A477" s="800" t="s">
        <v>147</v>
      </c>
      <c r="B477" s="800" t="s">
        <v>1790</v>
      </c>
      <c r="C477" s="800" t="s">
        <v>356</v>
      </c>
      <c r="D477" s="800" t="s">
        <v>1499</v>
      </c>
      <c r="E477" s="800" t="s">
        <v>355</v>
      </c>
      <c r="F477" s="800" t="s">
        <v>158</v>
      </c>
      <c r="G477" s="800"/>
      <c r="H477" s="800" t="s">
        <v>1774</v>
      </c>
      <c r="I477" s="800" t="s">
        <v>1702</v>
      </c>
      <c r="J477" s="822" t="str">
        <f t="shared" si="18"/>
        <v>TinMentok Smelter</v>
      </c>
      <c r="K477" s="822" t="str">
        <f t="shared" si="19"/>
        <v>TinMentok Smelter</v>
      </c>
    </row>
    <row r="478">
      <c r="A478" s="800" t="s">
        <v>147</v>
      </c>
      <c r="B478" s="800" t="s">
        <v>1791</v>
      </c>
      <c r="C478" s="800" t="s">
        <v>386</v>
      </c>
      <c r="D478" s="800" t="s">
        <v>1194</v>
      </c>
      <c r="E478" s="800" t="s">
        <v>385</v>
      </c>
      <c r="F478" s="800" t="s">
        <v>158</v>
      </c>
      <c r="G478" s="800"/>
      <c r="H478" s="800" t="s">
        <v>1712</v>
      </c>
      <c r="I478" s="800" t="s">
        <v>1713</v>
      </c>
      <c r="J478" s="822" t="str">
        <f t="shared" si="18"/>
        <v>TinMetallic Materials Branch of Guangxi China Tin Group Co.,Ltd.</v>
      </c>
      <c r="K478" s="822" t="str">
        <f t="shared" si="19"/>
        <v>TinMetallic Materials Branch of Guangxi China Tin Group Co.,Ltd.</v>
      </c>
    </row>
    <row r="479">
      <c r="A479" s="800" t="s">
        <v>147</v>
      </c>
      <c r="B479" s="800" t="s">
        <v>299</v>
      </c>
      <c r="C479" s="800" t="s">
        <v>299</v>
      </c>
      <c r="D479" s="800" t="s">
        <v>1151</v>
      </c>
      <c r="E479" s="800" t="s">
        <v>298</v>
      </c>
      <c r="F479" s="800" t="s">
        <v>158</v>
      </c>
      <c r="G479" s="800"/>
      <c r="H479" s="800" t="s">
        <v>1792</v>
      </c>
      <c r="I479" s="800" t="s">
        <v>1180</v>
      </c>
      <c r="J479" s="822" t="str">
        <f t="shared" si="18"/>
        <v>TinMetallic Resources, Inc.</v>
      </c>
      <c r="K479" s="822" t="str">
        <f t="shared" si="19"/>
        <v>TinMetallic Resources, Inc.</v>
      </c>
    </row>
    <row r="480">
      <c r="A480" s="800" t="s">
        <v>147</v>
      </c>
      <c r="B480" s="800" t="s">
        <v>1793</v>
      </c>
      <c r="C480" s="800" t="s">
        <v>459</v>
      </c>
      <c r="D480" s="800" t="s">
        <v>1362</v>
      </c>
      <c r="E480" s="800" t="s">
        <v>458</v>
      </c>
      <c r="F480" s="800" t="s">
        <v>158</v>
      </c>
      <c r="G480" s="800"/>
      <c r="H480" s="800" t="s">
        <v>1695</v>
      </c>
      <c r="I480" s="800" t="s">
        <v>1364</v>
      </c>
      <c r="J480" s="822" t="str">
        <f t="shared" si="18"/>
        <v>TinMetallo Belgium N.V.</v>
      </c>
      <c r="K480" s="822" t="str">
        <f t="shared" si="19"/>
        <v>TinMetallo Belgium N.V.</v>
      </c>
    </row>
    <row r="481">
      <c r="A481" s="800" t="s">
        <v>147</v>
      </c>
      <c r="B481" s="800" t="s">
        <v>1794</v>
      </c>
      <c r="C481" s="800" t="s">
        <v>314</v>
      </c>
      <c r="D481" s="800" t="s">
        <v>1529</v>
      </c>
      <c r="E481" s="800" t="s">
        <v>313</v>
      </c>
      <c r="F481" s="800" t="s">
        <v>158</v>
      </c>
      <c r="G481" s="800"/>
      <c r="H481" s="800" t="s">
        <v>1696</v>
      </c>
      <c r="I481" s="800" t="s">
        <v>1697</v>
      </c>
      <c r="J481" s="822" t="str">
        <f t="shared" si="18"/>
        <v>TinMetallo Spain S.L.U.</v>
      </c>
      <c r="K481" s="822" t="str">
        <f t="shared" si="19"/>
        <v>TinMetallo Spain S.L.U.</v>
      </c>
    </row>
    <row r="482">
      <c r="A482" s="800" t="s">
        <v>147</v>
      </c>
      <c r="B482" s="800" t="s">
        <v>164</v>
      </c>
      <c r="C482" s="800" t="s">
        <v>164</v>
      </c>
      <c r="D482" s="800" t="s">
        <v>1189</v>
      </c>
      <c r="E482" s="800" t="s">
        <v>438</v>
      </c>
      <c r="F482" s="800" t="s">
        <v>158</v>
      </c>
      <c r="G482" s="800"/>
      <c r="H482" s="800" t="s">
        <v>1795</v>
      </c>
      <c r="I482" s="800" t="s">
        <v>1426</v>
      </c>
      <c r="J482" s="822" t="str">
        <f t="shared" si="18"/>
        <v>TinMineracao Taboca S.A.</v>
      </c>
      <c r="K482" s="822" t="str">
        <f t="shared" si="19"/>
        <v>TinMineracao Taboca S.A.</v>
      </c>
    </row>
    <row r="483">
      <c r="A483" s="800" t="s">
        <v>147</v>
      </c>
      <c r="B483" s="800" t="s">
        <v>1651</v>
      </c>
      <c r="C483" s="800" t="s">
        <v>164</v>
      </c>
      <c r="D483" s="800" t="s">
        <v>1189</v>
      </c>
      <c r="E483" s="800" t="s">
        <v>438</v>
      </c>
      <c r="F483" s="800" t="s">
        <v>158</v>
      </c>
      <c r="G483" s="800"/>
      <c r="H483" s="800" t="s">
        <v>1795</v>
      </c>
      <c r="I483" s="800" t="s">
        <v>1426</v>
      </c>
      <c r="J483" s="822" t="str">
        <f t="shared" si="18"/>
        <v>TinMineração Taboca S.A.</v>
      </c>
      <c r="K483" s="822" t="str">
        <f t="shared" si="19"/>
        <v>TinMineração Taboca S.A.</v>
      </c>
    </row>
    <row r="484">
      <c r="A484" s="800" t="s">
        <v>147</v>
      </c>
      <c r="B484" s="800" t="s">
        <v>1652</v>
      </c>
      <c r="C484" s="800" t="s">
        <v>164</v>
      </c>
      <c r="D484" s="800" t="s">
        <v>1189</v>
      </c>
      <c r="E484" s="800" t="s">
        <v>438</v>
      </c>
      <c r="F484" s="800" t="s">
        <v>158</v>
      </c>
      <c r="G484" s="800"/>
      <c r="H484" s="800" t="s">
        <v>1795</v>
      </c>
      <c r="I484" s="800" t="s">
        <v>1426</v>
      </c>
      <c r="J484" s="822" t="str">
        <f t="shared" si="18"/>
        <v>TinMineracao Taboca SA</v>
      </c>
      <c r="K484" s="822" t="str">
        <f t="shared" si="19"/>
        <v>TinMineracao Taboca SA</v>
      </c>
    </row>
    <row r="485">
      <c r="A485" s="800" t="s">
        <v>147</v>
      </c>
      <c r="B485" s="800" t="s">
        <v>1796</v>
      </c>
      <c r="C485" s="800" t="s">
        <v>281</v>
      </c>
      <c r="D485" s="800" t="s">
        <v>1692</v>
      </c>
      <c r="E485" s="800" t="s">
        <v>280</v>
      </c>
      <c r="F485" s="800" t="s">
        <v>158</v>
      </c>
      <c r="G485" s="800"/>
      <c r="H485" s="800" t="s">
        <v>1797</v>
      </c>
      <c r="I485" s="800" t="s">
        <v>1798</v>
      </c>
      <c r="J485" s="822" t="str">
        <f t="shared" si="18"/>
        <v>TinMining and processing tin-tungsten ore Giang Son - VQB Co., Ltd.</v>
      </c>
      <c r="K485" s="822" t="str">
        <f t="shared" si="19"/>
        <v>TinMining and processing tin-tungsten ore Giang Son - VQB Co., Ltd.</v>
      </c>
    </row>
    <row r="486">
      <c r="A486" s="800" t="s">
        <v>147</v>
      </c>
      <c r="B486" s="800" t="s">
        <v>1111</v>
      </c>
      <c r="C486" s="800" t="s">
        <v>1111</v>
      </c>
      <c r="D486" s="800" t="s">
        <v>1799</v>
      </c>
      <c r="E486" s="800" t="s">
        <v>1110</v>
      </c>
      <c r="F486" s="800" t="s">
        <v>158</v>
      </c>
      <c r="G486" s="800"/>
      <c r="H486" s="800" t="s">
        <v>1800</v>
      </c>
      <c r="I486" s="800" t="s">
        <v>1801</v>
      </c>
      <c r="J486" s="822" t="str">
        <f t="shared" si="18"/>
        <v>TinMining Minerals Resources SARL</v>
      </c>
      <c r="K486" s="822" t="str">
        <f t="shared" si="19"/>
        <v>TinMining Minerals Resources SARL</v>
      </c>
    </row>
    <row r="487">
      <c r="A487" s="800" t="s">
        <v>147</v>
      </c>
      <c r="B487" s="800" t="s">
        <v>332</v>
      </c>
      <c r="C487" s="800" t="s">
        <v>332</v>
      </c>
      <c r="D487" s="800" t="s">
        <v>1247</v>
      </c>
      <c r="E487" s="800" t="s">
        <v>331</v>
      </c>
      <c r="F487" s="800" t="s">
        <v>158</v>
      </c>
      <c r="G487" s="800"/>
      <c r="H487" s="800" t="s">
        <v>1756</v>
      </c>
      <c r="I487" s="800" t="s">
        <v>1757</v>
      </c>
      <c r="J487" s="822" t="str">
        <f t="shared" si="18"/>
        <v>TinMinsur</v>
      </c>
      <c r="K487" s="822" t="str">
        <f t="shared" si="19"/>
        <v>TinMinsur</v>
      </c>
    </row>
    <row r="488">
      <c r="A488" s="800" t="s">
        <v>147</v>
      </c>
      <c r="B488" s="800" t="s">
        <v>349</v>
      </c>
      <c r="C488" s="800" t="s">
        <v>349</v>
      </c>
      <c r="D488" s="800" t="s">
        <v>1166</v>
      </c>
      <c r="E488" s="800" t="s">
        <v>348</v>
      </c>
      <c r="F488" s="800" t="s">
        <v>158</v>
      </c>
      <c r="G488" s="800"/>
      <c r="H488" s="800" t="s">
        <v>1772</v>
      </c>
      <c r="I488" s="800" t="s">
        <v>1187</v>
      </c>
      <c r="J488" s="822" t="str">
        <f t="shared" si="18"/>
        <v>TinMitsubishi Materials Corporation</v>
      </c>
      <c r="K488" s="822" t="str">
        <f t="shared" si="19"/>
        <v>TinMitsubishi Materials Corporation</v>
      </c>
    </row>
    <row r="489">
      <c r="A489" s="800" t="s">
        <v>147</v>
      </c>
      <c r="B489" s="800" t="s">
        <v>343</v>
      </c>
      <c r="C489" s="800" t="s">
        <v>343</v>
      </c>
      <c r="D489" s="800" t="s">
        <v>1462</v>
      </c>
      <c r="E489" s="800" t="s">
        <v>342</v>
      </c>
      <c r="F489" s="800" t="s">
        <v>158</v>
      </c>
      <c r="G489" s="800"/>
      <c r="H489" s="800" t="s">
        <v>1463</v>
      </c>
      <c r="I489" s="800" t="s">
        <v>1464</v>
      </c>
      <c r="J489" s="822" t="str">
        <f t="shared" si="18"/>
        <v>TinModeltech Sdn Bhd</v>
      </c>
      <c r="K489" s="822" t="str">
        <f t="shared" si="19"/>
        <v>TinModeltech Sdn Bhd</v>
      </c>
    </row>
    <row r="490">
      <c r="A490" s="800" t="s">
        <v>147</v>
      </c>
      <c r="B490" s="800" t="s">
        <v>1802</v>
      </c>
      <c r="C490" s="800" t="s">
        <v>340</v>
      </c>
      <c r="D490" s="800" t="s">
        <v>1462</v>
      </c>
      <c r="E490" s="800" t="s">
        <v>339</v>
      </c>
      <c r="F490" s="800" t="s">
        <v>158</v>
      </c>
      <c r="G490" s="800"/>
      <c r="H490" s="800" t="s">
        <v>1769</v>
      </c>
      <c r="I490" s="800" t="s">
        <v>1770</v>
      </c>
      <c r="J490" s="822" t="str">
        <f t="shared" si="18"/>
        <v>TinMSC</v>
      </c>
      <c r="K490" s="822" t="str">
        <f t="shared" si="19"/>
        <v>TinMSC</v>
      </c>
    </row>
    <row r="491">
      <c r="A491" s="800" t="s">
        <v>147</v>
      </c>
      <c r="B491" s="800" t="s">
        <v>1803</v>
      </c>
      <c r="C491" s="800" t="s">
        <v>421</v>
      </c>
      <c r="D491" s="800" t="s">
        <v>1194</v>
      </c>
      <c r="E491" s="800" t="s">
        <v>420</v>
      </c>
      <c r="F491" s="800" t="s">
        <v>158</v>
      </c>
      <c r="G491" s="800"/>
      <c r="H491" s="800" t="s">
        <v>1767</v>
      </c>
      <c r="I491" s="800" t="s">
        <v>1374</v>
      </c>
      <c r="J491" s="822" t="str">
        <f t="shared" si="18"/>
        <v>TinNankang Nanshan Tin Manufactory Co., Ltd.</v>
      </c>
      <c r="K491" s="822" t="str">
        <f t="shared" si="19"/>
        <v>TinNankang Nanshan Tin Manufactory Co., Ltd.</v>
      </c>
    </row>
    <row r="492">
      <c r="A492" s="800" t="s">
        <v>147</v>
      </c>
      <c r="B492" s="800" t="s">
        <v>1804</v>
      </c>
      <c r="C492" s="800" t="s">
        <v>421</v>
      </c>
      <c r="D492" s="800" t="s">
        <v>1194</v>
      </c>
      <c r="E492" s="800" t="s">
        <v>420</v>
      </c>
      <c r="F492" s="800" t="s">
        <v>158</v>
      </c>
      <c r="G492" s="800"/>
      <c r="H492" s="800" t="s">
        <v>1767</v>
      </c>
      <c r="I492" s="800" t="s">
        <v>1374</v>
      </c>
      <c r="J492" s="822" t="str">
        <f t="shared" si="18"/>
        <v>TinNanshan Tin Co. Ltd.</v>
      </c>
      <c r="K492" s="822" t="str">
        <f t="shared" si="19"/>
        <v>TinNanshan Tin Co. Ltd.</v>
      </c>
    </row>
    <row r="493">
      <c r="A493" s="800" t="s">
        <v>147</v>
      </c>
      <c r="B493" s="800" t="s">
        <v>290</v>
      </c>
      <c r="C493" s="800" t="s">
        <v>290</v>
      </c>
      <c r="D493" s="800" t="s">
        <v>1692</v>
      </c>
      <c r="E493" s="800" t="s">
        <v>289</v>
      </c>
      <c r="F493" s="800" t="s">
        <v>158</v>
      </c>
      <c r="G493" s="800"/>
      <c r="H493" s="800" t="s">
        <v>1693</v>
      </c>
      <c r="I493" s="780" t="s">
        <v>1694</v>
      </c>
      <c r="J493" s="822" t="str">
        <f t="shared" si="18"/>
        <v>TinNghe Tinh Non-Ferrous Metals Joint Stock Company</v>
      </c>
      <c r="K493" s="822" t="str">
        <f t="shared" si="19"/>
        <v>TinNghe Tinh Non-Ferrous Metals Joint Stock Company</v>
      </c>
    </row>
    <row r="494">
      <c r="A494" s="800" t="s">
        <v>147</v>
      </c>
      <c r="B494" s="800" t="s">
        <v>1805</v>
      </c>
      <c r="C494" s="800" t="s">
        <v>321</v>
      </c>
      <c r="D494" s="800" t="s">
        <v>1287</v>
      </c>
      <c r="E494" s="800" t="s">
        <v>320</v>
      </c>
      <c r="F494" s="800" t="s">
        <v>158</v>
      </c>
      <c r="G494" s="800"/>
      <c r="H494" s="800" t="s">
        <v>1305</v>
      </c>
      <c r="I494" s="780" t="s">
        <v>1306</v>
      </c>
      <c r="J494" s="822" t="str">
        <f t="shared" si="18"/>
        <v>TinNovosibirsk Processing Plant Ltd.</v>
      </c>
      <c r="K494" s="822" t="str">
        <f t="shared" si="19"/>
        <v>TinNovosibirsk Processing Plant Ltd.</v>
      </c>
    </row>
    <row r="495">
      <c r="A495" s="800" t="s">
        <v>147</v>
      </c>
      <c r="B495" s="800" t="s">
        <v>321</v>
      </c>
      <c r="C495" s="800" t="s">
        <v>321</v>
      </c>
      <c r="D495" s="800" t="s">
        <v>1287</v>
      </c>
      <c r="E495" s="800" t="s">
        <v>320</v>
      </c>
      <c r="F495" s="800" t="s">
        <v>158</v>
      </c>
      <c r="G495" s="800"/>
      <c r="H495" s="800" t="s">
        <v>1305</v>
      </c>
      <c r="I495" s="800" t="s">
        <v>1306</v>
      </c>
      <c r="J495" s="822" t="str">
        <f t="shared" si="18"/>
        <v>TinNovosibirsk Tin Combine</v>
      </c>
      <c r="K495" s="822" t="str">
        <f t="shared" si="19"/>
        <v>TinNovosibirsk Tin Combine</v>
      </c>
    </row>
    <row r="496">
      <c r="A496" s="800" t="s">
        <v>147</v>
      </c>
      <c r="B496" s="800" t="s">
        <v>302</v>
      </c>
      <c r="C496" s="800" t="s">
        <v>302</v>
      </c>
      <c r="D496" s="800" t="s">
        <v>1587</v>
      </c>
      <c r="E496" s="800" t="s">
        <v>301</v>
      </c>
      <c r="F496" s="800" t="s">
        <v>158</v>
      </c>
      <c r="G496" s="800"/>
      <c r="H496" s="800" t="s">
        <v>1806</v>
      </c>
      <c r="I496" s="800" t="s">
        <v>1807</v>
      </c>
      <c r="J496" s="822" t="str">
        <f t="shared" si="18"/>
        <v>TinO.M. Manufacturing (Thailand) Co., Ltd.</v>
      </c>
      <c r="K496" s="822" t="str">
        <f t="shared" si="19"/>
        <v>TinO.M. Manufacturing (Thailand) Co., Ltd.</v>
      </c>
    </row>
    <row r="497">
      <c r="A497" s="800" t="s">
        <v>147</v>
      </c>
      <c r="B497" s="800" t="s">
        <v>324</v>
      </c>
      <c r="C497" s="800" t="s">
        <v>324</v>
      </c>
      <c r="D497" s="800" t="s">
        <v>1226</v>
      </c>
      <c r="E497" s="800" t="s">
        <v>323</v>
      </c>
      <c r="F497" s="800" t="s">
        <v>158</v>
      </c>
      <c r="G497" s="800"/>
      <c r="H497" s="800" t="s">
        <v>1808</v>
      </c>
      <c r="I497" s="800" t="s">
        <v>1809</v>
      </c>
      <c r="J497" s="822" t="str">
        <f t="shared" si="18"/>
        <v>TinO.M. Manufacturing Philippines, Inc.</v>
      </c>
      <c r="K497" s="822" t="str">
        <f t="shared" si="19"/>
        <v>TinO.M. Manufacturing Philippines, Inc.</v>
      </c>
    </row>
    <row r="498">
      <c r="A498" s="800" t="s">
        <v>147</v>
      </c>
      <c r="B498" s="800" t="s">
        <v>1810</v>
      </c>
      <c r="C498" s="800" t="s">
        <v>446</v>
      </c>
      <c r="D498" s="800" t="s">
        <v>1742</v>
      </c>
      <c r="E498" s="800" t="s">
        <v>445</v>
      </c>
      <c r="F498" s="800" t="s">
        <v>158</v>
      </c>
      <c r="G498" s="800"/>
      <c r="H498" s="800" t="s">
        <v>1743</v>
      </c>
      <c r="I498" s="800" t="s">
        <v>1743</v>
      </c>
      <c r="J498" s="822" t="str">
        <f t="shared" si="18"/>
        <v>TinOMSA</v>
      </c>
      <c r="K498" s="822" t="str">
        <f t="shared" si="19"/>
        <v>TinOMSA</v>
      </c>
    </row>
    <row r="499">
      <c r="A499" s="800" t="s">
        <v>147</v>
      </c>
      <c r="B499" s="800" t="s">
        <v>446</v>
      </c>
      <c r="C499" s="800" t="s">
        <v>446</v>
      </c>
      <c r="D499" s="800" t="s">
        <v>1742</v>
      </c>
      <c r="E499" s="800" t="s">
        <v>445</v>
      </c>
      <c r="F499" s="800" t="s">
        <v>158</v>
      </c>
      <c r="G499" s="800"/>
      <c r="H499" s="800" t="s">
        <v>1743</v>
      </c>
      <c r="I499" s="800" t="s">
        <v>1743</v>
      </c>
      <c r="J499" s="822" t="str">
        <f t="shared" si="18"/>
        <v>TinOperaciones Metalurgicas S.A.</v>
      </c>
      <c r="K499" s="822" t="str">
        <f t="shared" si="19"/>
        <v>TinOperaciones Metalurgicas S.A.</v>
      </c>
    </row>
    <row r="500">
      <c r="A500" s="800" t="s">
        <v>147</v>
      </c>
      <c r="B500" s="800" t="s">
        <v>1811</v>
      </c>
      <c r="C500" s="800" t="s">
        <v>446</v>
      </c>
      <c r="D500" s="800" t="s">
        <v>1742</v>
      </c>
      <c r="E500" s="800" t="s">
        <v>445</v>
      </c>
      <c r="F500" s="800" t="s">
        <v>158</v>
      </c>
      <c r="G500" s="800"/>
      <c r="H500" s="800" t="s">
        <v>1743</v>
      </c>
      <c r="I500" s="800" t="s">
        <v>1743</v>
      </c>
      <c r="J500" s="822" t="str">
        <f t="shared" si="18"/>
        <v>TinOperaciones Metalúrgicas S.A.</v>
      </c>
      <c r="K500" s="822" t="str">
        <f t="shared" si="19"/>
        <v>TinOperaciones Metalúrgicas S.A.</v>
      </c>
    </row>
    <row r="501">
      <c r="A501" s="800" t="s">
        <v>147</v>
      </c>
      <c r="B501" s="800" t="s">
        <v>336</v>
      </c>
      <c r="C501" s="800" t="s">
        <v>336</v>
      </c>
      <c r="D501" s="800" t="s">
        <v>1737</v>
      </c>
      <c r="E501" s="800" t="s">
        <v>335</v>
      </c>
      <c r="F501" s="800" t="s">
        <v>158</v>
      </c>
      <c r="G501" s="800"/>
      <c r="H501" s="800" t="s">
        <v>1739</v>
      </c>
      <c r="I501" s="800" t="s">
        <v>1739</v>
      </c>
      <c r="J501" s="822" t="str">
        <f t="shared" si="18"/>
        <v>TinPongpipat Company Limited</v>
      </c>
      <c r="K501" s="822" t="str">
        <f t="shared" si="19"/>
        <v>TinPongpipat Company Limited</v>
      </c>
    </row>
    <row r="502">
      <c r="A502" s="800" t="s">
        <v>147</v>
      </c>
      <c r="B502" s="800" t="s">
        <v>381</v>
      </c>
      <c r="C502" s="800" t="s">
        <v>381</v>
      </c>
      <c r="D502" s="800" t="s">
        <v>1213</v>
      </c>
      <c r="E502" s="800" t="s">
        <v>380</v>
      </c>
      <c r="F502" s="800" t="s">
        <v>158</v>
      </c>
      <c r="G502" s="800"/>
      <c r="H502" s="800" t="s">
        <v>1812</v>
      </c>
      <c r="I502" s="800" t="s">
        <v>1813</v>
      </c>
      <c r="J502" s="822" t="str">
        <f t="shared" si="18"/>
        <v>TinPrecious Minerals and Smelting Limited</v>
      </c>
      <c r="K502" s="822" t="str">
        <f t="shared" si="19"/>
        <v>TinPrecious Minerals and Smelting Limited</v>
      </c>
    </row>
    <row r="503">
      <c r="A503" s="800" t="s">
        <v>147</v>
      </c>
      <c r="B503" s="800" t="s">
        <v>1726</v>
      </c>
      <c r="C503" s="800" t="s">
        <v>1726</v>
      </c>
      <c r="D503" s="800" t="s">
        <v>1499</v>
      </c>
      <c r="E503" s="800" t="s">
        <v>1727</v>
      </c>
      <c r="F503" s="800" t="s">
        <v>158</v>
      </c>
      <c r="G503" s="800"/>
      <c r="H503" s="800" t="s">
        <v>1728</v>
      </c>
      <c r="I503" s="800" t="s">
        <v>1702</v>
      </c>
      <c r="J503" s="822" t="str">
        <f t="shared" si="18"/>
        <v>TinPT Aries Kencana Sejahtera</v>
      </c>
      <c r="K503" s="822" t="str">
        <f t="shared" si="19"/>
        <v>TinPT Aries Kencana Sejahtera</v>
      </c>
    </row>
    <row r="504">
      <c r="A504" s="800" t="s">
        <v>147</v>
      </c>
      <c r="B504" s="800" t="s">
        <v>1814</v>
      </c>
      <c r="C504" s="800" t="s">
        <v>1814</v>
      </c>
      <c r="D504" s="800" t="s">
        <v>1499</v>
      </c>
      <c r="E504" s="800" t="s">
        <v>1815</v>
      </c>
      <c r="F504" s="800" t="s">
        <v>158</v>
      </c>
      <c r="G504" s="800"/>
      <c r="H504" s="800" t="s">
        <v>1706</v>
      </c>
      <c r="I504" s="800" t="s">
        <v>1702</v>
      </c>
      <c r="J504" s="822" t="str">
        <f t="shared" si="18"/>
        <v>TinPT Artha Cipta Langgeng</v>
      </c>
      <c r="K504" s="822" t="str">
        <f t="shared" si="19"/>
        <v>TinPT Artha Cipta Langgeng</v>
      </c>
    </row>
    <row r="505">
      <c r="A505" s="800" t="s">
        <v>147</v>
      </c>
      <c r="B505" s="800" t="s">
        <v>371</v>
      </c>
      <c r="C505" s="800" t="s">
        <v>371</v>
      </c>
      <c r="D505" s="800" t="s">
        <v>1499</v>
      </c>
      <c r="E505" s="800" t="s">
        <v>370</v>
      </c>
      <c r="F505" s="800" t="s">
        <v>158</v>
      </c>
      <c r="G505" s="800"/>
      <c r="H505" s="800" t="s">
        <v>1706</v>
      </c>
      <c r="I505" s="800" t="s">
        <v>1702</v>
      </c>
      <c r="J505" s="822" t="str">
        <f t="shared" si="18"/>
        <v>TinPT ATD Makmur Mandiri Jaya</v>
      </c>
      <c r="K505" s="822" t="str">
        <f t="shared" si="19"/>
        <v>TinPT ATD Makmur Mandiri Jaya</v>
      </c>
    </row>
    <row r="506">
      <c r="A506" s="800" t="s">
        <v>147</v>
      </c>
      <c r="B506" s="800" t="s">
        <v>1816</v>
      </c>
      <c r="C506" s="800" t="s">
        <v>1816</v>
      </c>
      <c r="D506" s="800" t="s">
        <v>1499</v>
      </c>
      <c r="E506" s="800" t="s">
        <v>1817</v>
      </c>
      <c r="F506" s="800" t="s">
        <v>158</v>
      </c>
      <c r="G506" s="800"/>
      <c r="H506" s="800" t="s">
        <v>1818</v>
      </c>
      <c r="I506" s="800" t="s">
        <v>1702</v>
      </c>
      <c r="J506" s="822" t="str">
        <f t="shared" si="18"/>
        <v>TinPT Babel Inti Perkasa</v>
      </c>
      <c r="K506" s="822" t="str">
        <f t="shared" si="19"/>
        <v>TinPT Babel Inti Perkasa</v>
      </c>
    </row>
    <row r="507">
      <c r="A507" s="800" t="s">
        <v>147</v>
      </c>
      <c r="B507" s="800" t="s">
        <v>1819</v>
      </c>
      <c r="C507" s="800" t="s">
        <v>1819</v>
      </c>
      <c r="D507" s="800" t="s">
        <v>1499</v>
      </c>
      <c r="E507" s="800" t="s">
        <v>1820</v>
      </c>
      <c r="F507" s="800" t="s">
        <v>158</v>
      </c>
      <c r="G507" s="800"/>
      <c r="H507" s="800" t="s">
        <v>1821</v>
      </c>
      <c r="I507" s="800" t="s">
        <v>1702</v>
      </c>
      <c r="J507" s="822" t="str">
        <f t="shared" si="18"/>
        <v>TinPT Babel Surya Alam Lestari</v>
      </c>
      <c r="K507" s="822" t="str">
        <f t="shared" si="19"/>
        <v>TinPT Babel Surya Alam Lestari</v>
      </c>
    </row>
    <row r="508">
      <c r="A508" s="800" t="s">
        <v>147</v>
      </c>
      <c r="B508" s="800" t="s">
        <v>365</v>
      </c>
      <c r="C508" s="800" t="s">
        <v>365</v>
      </c>
      <c r="D508" s="800" t="s">
        <v>1499</v>
      </c>
      <c r="E508" s="800" t="s">
        <v>364</v>
      </c>
      <c r="F508" s="800" t="s">
        <v>158</v>
      </c>
      <c r="G508" s="800"/>
      <c r="H508" s="800" t="s">
        <v>1822</v>
      </c>
      <c r="I508" s="800" t="s">
        <v>1702</v>
      </c>
      <c r="J508" s="822" t="str">
        <f t="shared" si="18"/>
        <v>TinPT Bangka Prima Tin</v>
      </c>
      <c r="K508" s="822" t="str">
        <f t="shared" si="19"/>
        <v>TinPT Bangka Prima Tin</v>
      </c>
    </row>
    <row r="509">
      <c r="A509" s="800" t="s">
        <v>147</v>
      </c>
      <c r="B509" s="800" t="s">
        <v>1823</v>
      </c>
      <c r="C509" s="800" t="s">
        <v>1823</v>
      </c>
      <c r="D509" s="800" t="s">
        <v>1499</v>
      </c>
      <c r="E509" s="800" t="s">
        <v>1824</v>
      </c>
      <c r="F509" s="800" t="s">
        <v>158</v>
      </c>
      <c r="G509" s="800"/>
      <c r="H509" s="800" t="s">
        <v>1825</v>
      </c>
      <c r="I509" s="800" t="s">
        <v>1702</v>
      </c>
      <c r="J509" s="822" t="str">
        <f t="shared" si="18"/>
        <v>TinPT Bangka Serumpun</v>
      </c>
      <c r="K509" s="822" t="str">
        <f t="shared" si="19"/>
        <v>TinPT Bangka Serumpun</v>
      </c>
    </row>
    <row r="510">
      <c r="A510" s="800" t="s">
        <v>147</v>
      </c>
      <c r="B510" s="800" t="s">
        <v>1826</v>
      </c>
      <c r="C510" s="800" t="s">
        <v>1826</v>
      </c>
      <c r="D510" s="800" t="s">
        <v>1499</v>
      </c>
      <c r="E510" s="800" t="s">
        <v>1827</v>
      </c>
      <c r="F510" s="800" t="s">
        <v>158</v>
      </c>
      <c r="G510" s="800"/>
      <c r="H510" s="800" t="s">
        <v>1828</v>
      </c>
      <c r="I510" s="800" t="s">
        <v>1702</v>
      </c>
      <c r="J510" s="822" t="str">
        <f t="shared" si="18"/>
        <v>TinPT Bangka Tin Industry</v>
      </c>
      <c r="K510" s="822" t="str">
        <f t="shared" si="19"/>
        <v>TinPT Bangka Tin Industry</v>
      </c>
    </row>
    <row r="511">
      <c r="A511" s="800" t="s">
        <v>147</v>
      </c>
      <c r="B511" s="800" t="s">
        <v>1829</v>
      </c>
      <c r="C511" s="800" t="s">
        <v>1829</v>
      </c>
      <c r="D511" s="800" t="s">
        <v>1499</v>
      </c>
      <c r="E511" s="800" t="s">
        <v>1830</v>
      </c>
      <c r="F511" s="800" t="s">
        <v>158</v>
      </c>
      <c r="G511" s="800"/>
      <c r="H511" s="800" t="s">
        <v>1831</v>
      </c>
      <c r="I511" s="800" t="s">
        <v>1702</v>
      </c>
      <c r="J511" s="822" t="str">
        <f t="shared" si="18"/>
        <v>TinPT Belitung Industri Sejahtera</v>
      </c>
      <c r="K511" s="822" t="str">
        <f t="shared" si="19"/>
        <v>TinPT Belitung Industri Sejahtera</v>
      </c>
    </row>
    <row r="512">
      <c r="A512" s="800" t="s">
        <v>147</v>
      </c>
      <c r="B512" s="800" t="s">
        <v>1699</v>
      </c>
      <c r="C512" s="800" t="s">
        <v>1699</v>
      </c>
      <c r="D512" s="800" t="s">
        <v>1499</v>
      </c>
      <c r="E512" s="800" t="s">
        <v>1700</v>
      </c>
      <c r="F512" s="800" t="s">
        <v>158</v>
      </c>
      <c r="G512" s="800"/>
      <c r="H512" s="800" t="s">
        <v>1701</v>
      </c>
      <c r="I512" s="800" t="s">
        <v>1702</v>
      </c>
      <c r="J512" s="822" t="str">
        <f t="shared" si="18"/>
        <v>TinPT Bukit Timah</v>
      </c>
      <c r="K512" s="822" t="str">
        <f t="shared" si="19"/>
        <v>TinPT Bukit Timah</v>
      </c>
    </row>
    <row r="513">
      <c r="A513" s="800" t="s">
        <v>147</v>
      </c>
      <c r="B513" s="800" t="s">
        <v>373</v>
      </c>
      <c r="C513" s="800" t="s">
        <v>373</v>
      </c>
      <c r="D513" s="800" t="s">
        <v>1499</v>
      </c>
      <c r="E513" s="800" t="s">
        <v>372</v>
      </c>
      <c r="F513" s="800" t="s">
        <v>158</v>
      </c>
      <c r="G513" s="800"/>
      <c r="H513" s="800" t="s">
        <v>1832</v>
      </c>
      <c r="I513" s="800" t="s">
        <v>1833</v>
      </c>
      <c r="J513" s="822" t="str">
        <f t="shared" si="18"/>
        <v>TinPT Cipta Persada Mulia</v>
      </c>
      <c r="K513" s="822" t="str">
        <f t="shared" si="19"/>
        <v>TinPT Cipta Persada Mulia</v>
      </c>
    </row>
    <row r="514">
      <c r="A514" s="800" t="s">
        <v>147</v>
      </c>
      <c r="B514" s="800" t="s">
        <v>1834</v>
      </c>
      <c r="C514" s="800" t="s">
        <v>1699</v>
      </c>
      <c r="D514" s="800" t="s">
        <v>1499</v>
      </c>
      <c r="E514" s="800" t="s">
        <v>1700</v>
      </c>
      <c r="F514" s="800" t="s">
        <v>158</v>
      </c>
      <c r="G514" s="800"/>
      <c r="H514" s="800" t="s">
        <v>1701</v>
      </c>
      <c r="I514" s="800" t="s">
        <v>1702</v>
      </c>
      <c r="J514" s="822" t="str">
        <f t="shared" si="18"/>
        <v>TinPT Indora Ermulti</v>
      </c>
      <c r="K514" s="822" t="str">
        <f t="shared" si="19"/>
        <v>TinPT Indora Ermulti</v>
      </c>
    </row>
    <row r="515">
      <c r="A515" s="800" t="s">
        <v>147</v>
      </c>
      <c r="B515" s="800" t="s">
        <v>1835</v>
      </c>
      <c r="C515" s="800" t="s">
        <v>1699</v>
      </c>
      <c r="D515" s="800" t="s">
        <v>1499</v>
      </c>
      <c r="E515" s="800" t="s">
        <v>1700</v>
      </c>
      <c r="F515" s="800" t="s">
        <v>158</v>
      </c>
      <c r="G515" s="800"/>
      <c r="H515" s="800" t="s">
        <v>1701</v>
      </c>
      <c r="I515" s="800" t="s">
        <v>1702</v>
      </c>
      <c r="J515" s="822" t="str">
        <f t="shared" si="18"/>
        <v>TinPT Indra Eramult Logam Industri</v>
      </c>
      <c r="K515" s="822" t="str">
        <f t="shared" si="19"/>
        <v>TinPT Indra Eramult Logam Industri</v>
      </c>
    </row>
    <row r="516">
      <c r="A516" s="800" t="s">
        <v>147</v>
      </c>
      <c r="B516" s="800" t="s">
        <v>1836</v>
      </c>
      <c r="C516" s="800" t="s">
        <v>1836</v>
      </c>
      <c r="D516" s="800" t="s">
        <v>1499</v>
      </c>
      <c r="E516" s="800" t="s">
        <v>1837</v>
      </c>
      <c r="F516" s="800" t="s">
        <v>158</v>
      </c>
      <c r="G516" s="800"/>
      <c r="H516" s="800" t="s">
        <v>1838</v>
      </c>
      <c r="I516" s="800" t="s">
        <v>1702</v>
      </c>
      <c r="J516" s="822" t="str">
        <f t="shared" si="18"/>
        <v>TinPT Menara Cipta Mulia</v>
      </c>
      <c r="K516" s="822" t="str">
        <f t="shared" si="19"/>
        <v>TinPT Menara Cipta Mulia</v>
      </c>
    </row>
    <row r="517">
      <c r="A517" s="800" t="s">
        <v>147</v>
      </c>
      <c r="B517" s="800" t="s">
        <v>1839</v>
      </c>
      <c r="C517" s="800" t="s">
        <v>1839</v>
      </c>
      <c r="D517" s="800" t="s">
        <v>1499</v>
      </c>
      <c r="E517" s="800" t="s">
        <v>1840</v>
      </c>
      <c r="F517" s="800" t="s">
        <v>158</v>
      </c>
      <c r="G517" s="800"/>
      <c r="H517" s="800" t="s">
        <v>1706</v>
      </c>
      <c r="I517" s="800" t="s">
        <v>1702</v>
      </c>
      <c r="J517" s="822" t="str">
        <f t="shared" si="18"/>
        <v>TinPT Mitra Graha Raya</v>
      </c>
      <c r="K517" s="822" t="str">
        <f t="shared" si="19"/>
        <v>TinPT Mitra Graha Raya</v>
      </c>
    </row>
    <row r="518">
      <c r="A518" s="800" t="s">
        <v>147</v>
      </c>
      <c r="B518" s="800" t="s">
        <v>369</v>
      </c>
      <c r="C518" s="800" t="s">
        <v>369</v>
      </c>
      <c r="D518" s="800" t="s">
        <v>1499</v>
      </c>
      <c r="E518" s="800" t="s">
        <v>368</v>
      </c>
      <c r="F518" s="800" t="s">
        <v>158</v>
      </c>
      <c r="G518" s="800"/>
      <c r="H518" s="800" t="s">
        <v>1706</v>
      </c>
      <c r="I518" s="800" t="s">
        <v>1702</v>
      </c>
      <c r="J518" s="822" t="str">
        <f t="shared" si="18"/>
        <v>TinPT Mitra Stania Prima</v>
      </c>
      <c r="K518" s="822" t="str">
        <f t="shared" si="19"/>
        <v>TinPT Mitra Stania Prima</v>
      </c>
    </row>
    <row r="519">
      <c r="A519" s="800" t="s">
        <v>147</v>
      </c>
      <c r="B519" s="800" t="s">
        <v>1076</v>
      </c>
      <c r="C519" s="800" t="s">
        <v>1076</v>
      </c>
      <c r="D519" s="800" t="s">
        <v>1499</v>
      </c>
      <c r="E519" s="800" t="s">
        <v>1075</v>
      </c>
      <c r="F519" s="800" t="s">
        <v>158</v>
      </c>
      <c r="G519" s="800"/>
      <c r="H519" s="800" t="s">
        <v>1825</v>
      </c>
      <c r="I519" s="800" t="s">
        <v>1702</v>
      </c>
      <c r="J519" s="822" t="str">
        <f t="shared" si="18"/>
        <v>TinPT Mitra Sukses Globalindo</v>
      </c>
      <c r="K519" s="822" t="str">
        <f t="shared" si="19"/>
        <v>TinPT Mitra Sukses Globalindo</v>
      </c>
    </row>
    <row r="520">
      <c r="A520" s="800" t="s">
        <v>147</v>
      </c>
      <c r="B520" s="800" t="s">
        <v>1841</v>
      </c>
      <c r="C520" s="800" t="s">
        <v>1841</v>
      </c>
      <c r="D520" s="800" t="s">
        <v>1499</v>
      </c>
      <c r="E520" s="800" t="s">
        <v>1842</v>
      </c>
      <c r="F520" s="800" t="s">
        <v>158</v>
      </c>
      <c r="G520" s="800"/>
      <c r="H520" s="800" t="s">
        <v>1706</v>
      </c>
      <c r="I520" s="800" t="s">
        <v>1702</v>
      </c>
      <c r="J520" s="822" t="str">
        <f t="shared" si="18"/>
        <v>TinPT Panca Mega Persada</v>
      </c>
      <c r="K520" s="822" t="str">
        <f t="shared" si="19"/>
        <v>TinPT Panca Mega Persada</v>
      </c>
    </row>
    <row r="521">
      <c r="A521" s="800" t="s">
        <v>147</v>
      </c>
      <c r="B521" s="800" t="s">
        <v>367</v>
      </c>
      <c r="C521" s="800" t="s">
        <v>367</v>
      </c>
      <c r="D521" s="800" t="s">
        <v>1499</v>
      </c>
      <c r="E521" s="800" t="s">
        <v>366</v>
      </c>
      <c r="F521" s="800" t="s">
        <v>158</v>
      </c>
      <c r="G521" s="800"/>
      <c r="H521" s="800" t="s">
        <v>1730</v>
      </c>
      <c r="I521" s="800" t="s">
        <v>1702</v>
      </c>
      <c r="J521" s="822" t="str">
        <f t="shared" si="18"/>
        <v>TinPT Premium Tin Indonesia</v>
      </c>
      <c r="K521" s="822" t="str">
        <f t="shared" si="19"/>
        <v>TinPT Premium Tin Indonesia</v>
      </c>
    </row>
    <row r="522">
      <c r="A522" s="800" t="s">
        <v>147</v>
      </c>
      <c r="B522" s="800" t="s">
        <v>379</v>
      </c>
      <c r="C522" s="800" t="s">
        <v>379</v>
      </c>
      <c r="D522" s="800" t="s">
        <v>1499</v>
      </c>
      <c r="E522" s="800" t="s">
        <v>378</v>
      </c>
      <c r="F522" s="800" t="s">
        <v>158</v>
      </c>
      <c r="G522" s="800"/>
      <c r="H522" s="800" t="s">
        <v>1701</v>
      </c>
      <c r="I522" s="800" t="s">
        <v>1702</v>
      </c>
      <c r="J522" s="822" t="str">
        <f ref="J522:J589" t="shared" si="20">A522&amp;B522</f>
        <v>TinPT Prima Timah Utama</v>
      </c>
      <c r="K522" s="822" t="str">
        <f ref="K522:K589" t="shared" si="21">A522&amp;B522</f>
        <v>TinPT Prima Timah Utama</v>
      </c>
    </row>
    <row r="523">
      <c r="A523" s="800" t="s">
        <v>147</v>
      </c>
      <c r="B523" s="800" t="s">
        <v>1128</v>
      </c>
      <c r="C523" s="800" t="s">
        <v>1128</v>
      </c>
      <c r="D523" s="800" t="s">
        <v>1499</v>
      </c>
      <c r="E523" s="800" t="s">
        <v>1127</v>
      </c>
      <c r="F523" s="800" t="s">
        <v>158</v>
      </c>
      <c r="G523" s="800"/>
      <c r="H523" s="800" t="s">
        <v>1706</v>
      </c>
      <c r="I523" s="800" t="s">
        <v>1702</v>
      </c>
      <c r="J523" s="822" t="str">
        <f t="shared" si="20"/>
        <v>TinPT Putera Sarana Shakti (PT PSS)</v>
      </c>
      <c r="K523" s="822" t="str">
        <f t="shared" si="21"/>
        <v>TinPT Putera Sarana Shakti (PT PSS)</v>
      </c>
    </row>
    <row r="524">
      <c r="A524" s="800" t="s">
        <v>147</v>
      </c>
      <c r="B524" s="800" t="s">
        <v>1843</v>
      </c>
      <c r="C524" s="800" t="s">
        <v>1843</v>
      </c>
      <c r="D524" s="800" t="s">
        <v>1499</v>
      </c>
      <c r="E524" s="800" t="s">
        <v>1844</v>
      </c>
      <c r="F524" s="800" t="s">
        <v>158</v>
      </c>
      <c r="G524" s="800"/>
      <c r="H524" s="800" t="s">
        <v>1845</v>
      </c>
      <c r="I524" s="800" t="s">
        <v>1702</v>
      </c>
      <c r="J524" s="822" t="str">
        <f t="shared" si="20"/>
        <v>TinPT Rajawali Rimba Perkasa</v>
      </c>
      <c r="K524" s="822" t="str">
        <f t="shared" si="21"/>
        <v>TinPT Rajawali Rimba Perkasa</v>
      </c>
    </row>
    <row r="525">
      <c r="A525" s="800" t="s">
        <v>147</v>
      </c>
      <c r="B525" s="800" t="s">
        <v>376</v>
      </c>
      <c r="C525" s="800" t="s">
        <v>376</v>
      </c>
      <c r="D525" s="800" t="s">
        <v>1499</v>
      </c>
      <c r="E525" s="800" t="s">
        <v>375</v>
      </c>
      <c r="F525" s="800" t="s">
        <v>158</v>
      </c>
      <c r="G525" s="800"/>
      <c r="H525" s="800" t="s">
        <v>1701</v>
      </c>
      <c r="I525" s="780" t="s">
        <v>1702</v>
      </c>
      <c r="J525" s="822" t="str">
        <f t="shared" si="20"/>
        <v>TinPT Rajehan Ariq</v>
      </c>
      <c r="K525" s="822" t="str">
        <f t="shared" si="21"/>
        <v>TinPT Rajehan Ariq</v>
      </c>
    </row>
    <row r="526">
      <c r="A526" s="800" t="s">
        <v>147</v>
      </c>
      <c r="B526" s="800" t="s">
        <v>1704</v>
      </c>
      <c r="C526" s="800" t="s">
        <v>1704</v>
      </c>
      <c r="D526" s="800" t="s">
        <v>1499</v>
      </c>
      <c r="E526" s="800" t="s">
        <v>1705</v>
      </c>
      <c r="F526" s="800" t="s">
        <v>158</v>
      </c>
      <c r="G526" s="800"/>
      <c r="H526" s="800" t="s">
        <v>1706</v>
      </c>
      <c r="I526" s="780" t="s">
        <v>1702</v>
      </c>
      <c r="J526" s="822" t="str">
        <f t="shared" si="20"/>
        <v>TinPT Refined Bangka Tin</v>
      </c>
      <c r="K526" s="822" t="str">
        <f t="shared" si="21"/>
        <v>TinPT Refined Bangka Tin</v>
      </c>
    </row>
    <row r="527">
      <c r="A527" s="800" t="s">
        <v>147</v>
      </c>
      <c r="B527" s="800" t="s">
        <v>1846</v>
      </c>
      <c r="C527" s="800" t="s">
        <v>1846</v>
      </c>
      <c r="D527" s="800" t="s">
        <v>1499</v>
      </c>
      <c r="E527" s="800" t="s">
        <v>1847</v>
      </c>
      <c r="F527" s="800" t="s">
        <v>158</v>
      </c>
      <c r="G527" s="800"/>
      <c r="H527" s="800" t="s">
        <v>1701</v>
      </c>
      <c r="I527" s="780" t="s">
        <v>1702</v>
      </c>
      <c r="J527" s="822" t="str">
        <f t="shared" si="20"/>
        <v>TinPT Sariwiguna Binasentosa</v>
      </c>
      <c r="K527" s="822" t="str">
        <f t="shared" si="21"/>
        <v>TinPT Sariwiguna Binasentosa</v>
      </c>
    </row>
    <row r="528">
      <c r="A528" s="800" t="s">
        <v>147</v>
      </c>
      <c r="B528" s="800" t="s">
        <v>1848</v>
      </c>
      <c r="C528" s="800" t="s">
        <v>1848</v>
      </c>
      <c r="D528" s="800" t="s">
        <v>1499</v>
      </c>
      <c r="E528" s="800" t="s">
        <v>1849</v>
      </c>
      <c r="F528" s="800" t="s">
        <v>158</v>
      </c>
      <c r="G528" s="800"/>
      <c r="H528" s="800" t="s">
        <v>1701</v>
      </c>
      <c r="I528" s="780" t="s">
        <v>1702</v>
      </c>
      <c r="J528" s="822" t="str">
        <f t="shared" si="20"/>
        <v>TinPT Stanindo Inti Perkasa</v>
      </c>
      <c r="K528" s="822" t="str">
        <f t="shared" si="21"/>
        <v>TinPT Stanindo Inti Perkasa</v>
      </c>
    </row>
    <row r="529">
      <c r="A529" s="800" t="s">
        <v>147</v>
      </c>
      <c r="B529" s="800" t="s">
        <v>1850</v>
      </c>
      <c r="C529" s="800" t="s">
        <v>1850</v>
      </c>
      <c r="D529" s="800" t="s">
        <v>1499</v>
      </c>
      <c r="E529" s="800" t="s">
        <v>1851</v>
      </c>
      <c r="F529" s="800" t="s">
        <v>158</v>
      </c>
      <c r="G529" s="800"/>
      <c r="H529" s="800" t="s">
        <v>1831</v>
      </c>
      <c r="I529" s="800" t="s">
        <v>1702</v>
      </c>
      <c r="J529" s="822" t="str">
        <f t="shared" si="20"/>
        <v>TinPT Sukses Inti Makmur (SIM)</v>
      </c>
      <c r="K529" s="822" t="str">
        <f t="shared" si="21"/>
        <v>TinPT Sukses Inti Makmur (SIM)</v>
      </c>
    </row>
    <row r="530">
      <c r="A530" s="800" t="s">
        <v>147</v>
      </c>
      <c r="B530" s="800" t="s">
        <v>1852</v>
      </c>
      <c r="C530" s="800" t="s">
        <v>352</v>
      </c>
      <c r="D530" s="800" t="s">
        <v>1499</v>
      </c>
      <c r="E530" s="800" t="s">
        <v>351</v>
      </c>
      <c r="F530" s="800" t="s">
        <v>158</v>
      </c>
      <c r="G530" s="800"/>
      <c r="H530" s="800" t="s">
        <v>1781</v>
      </c>
      <c r="I530" s="800" t="s">
        <v>1782</v>
      </c>
      <c r="J530" s="822" t="str">
        <f t="shared" si="20"/>
        <v>TinPT Tambang Timah</v>
      </c>
      <c r="K530" s="822" t="str">
        <f t="shared" si="21"/>
        <v>TinPT Tambang Timah</v>
      </c>
    </row>
    <row r="531">
      <c r="A531" s="800" t="s">
        <v>147</v>
      </c>
      <c r="B531" s="800" t="s">
        <v>1853</v>
      </c>
      <c r="C531" s="800" t="s">
        <v>1853</v>
      </c>
      <c r="D531" s="800" t="s">
        <v>1499</v>
      </c>
      <c r="E531" s="800" t="s">
        <v>1854</v>
      </c>
      <c r="F531" s="800" t="s">
        <v>158</v>
      </c>
      <c r="G531" s="800"/>
      <c r="H531" s="800" t="s">
        <v>1855</v>
      </c>
      <c r="I531" s="800" t="s">
        <v>1702</v>
      </c>
      <c r="J531" s="822" t="str">
        <f t="shared" si="20"/>
        <v>TinPT Timah Nusantara</v>
      </c>
      <c r="K531" s="822" t="str">
        <f t="shared" si="21"/>
        <v>TinPT Timah Nusantara</v>
      </c>
    </row>
    <row r="532">
      <c r="A532" s="800" t="s">
        <v>147</v>
      </c>
      <c r="B532" s="800" t="s">
        <v>352</v>
      </c>
      <c r="C532" s="800" t="s">
        <v>352</v>
      </c>
      <c r="D532" s="800" t="s">
        <v>1499</v>
      </c>
      <c r="E532" s="800" t="s">
        <v>351</v>
      </c>
      <c r="F532" s="800" t="s">
        <v>158</v>
      </c>
      <c r="G532" s="800"/>
      <c r="H532" s="800" t="s">
        <v>1781</v>
      </c>
      <c r="I532" s="800" t="s">
        <v>1782</v>
      </c>
      <c r="J532" s="822" t="str">
        <f t="shared" si="20"/>
        <v>TinPT Timah Tbk Kundur</v>
      </c>
      <c r="K532" s="822" t="str">
        <f t="shared" si="21"/>
        <v>TinPT Timah Tbk Kundur</v>
      </c>
    </row>
    <row r="533">
      <c r="A533" s="800" t="s">
        <v>147</v>
      </c>
      <c r="B533" s="800" t="s">
        <v>356</v>
      </c>
      <c r="C533" s="800" t="s">
        <v>356</v>
      </c>
      <c r="D533" s="800" t="s">
        <v>1499</v>
      </c>
      <c r="E533" s="800" t="s">
        <v>355</v>
      </c>
      <c r="F533" s="800" t="s">
        <v>158</v>
      </c>
      <c r="G533" s="800"/>
      <c r="H533" s="800" t="s">
        <v>1774</v>
      </c>
      <c r="I533" s="800" t="s">
        <v>1702</v>
      </c>
      <c r="J533" s="822" t="str">
        <f t="shared" si="20"/>
        <v>TinPT Timah Tbk Mentok</v>
      </c>
      <c r="K533" s="822" t="str">
        <f t="shared" si="21"/>
        <v>TinPT Timah Tbk Mentok</v>
      </c>
    </row>
    <row r="534">
      <c r="A534" s="800" t="s">
        <v>147</v>
      </c>
      <c r="B534" s="800" t="s">
        <v>1856</v>
      </c>
      <c r="C534" s="800" t="s">
        <v>1856</v>
      </c>
      <c r="D534" s="800" t="s">
        <v>1499</v>
      </c>
      <c r="E534" s="800" t="s">
        <v>1857</v>
      </c>
      <c r="F534" s="800" t="s">
        <v>158</v>
      </c>
      <c r="G534" s="800"/>
      <c r="H534" s="800" t="s">
        <v>1701</v>
      </c>
      <c r="I534" s="800" t="s">
        <v>1702</v>
      </c>
      <c r="J534" s="822" t="str">
        <f t="shared" si="20"/>
        <v>TinPT Tinindo Inter Nusa</v>
      </c>
      <c r="K534" s="822" t="str">
        <f t="shared" si="21"/>
        <v>TinPT Tinindo Inter Nusa</v>
      </c>
    </row>
    <row r="535">
      <c r="A535" s="800" t="s">
        <v>147</v>
      </c>
      <c r="B535" s="800" t="s">
        <v>1858</v>
      </c>
      <c r="C535" s="800" t="s">
        <v>1858</v>
      </c>
      <c r="D535" s="800" t="s">
        <v>1499</v>
      </c>
      <c r="E535" s="800" t="s">
        <v>1859</v>
      </c>
      <c r="F535" s="800" t="s">
        <v>158</v>
      </c>
      <c r="G535" s="800"/>
      <c r="H535" s="800" t="s">
        <v>1860</v>
      </c>
      <c r="I535" s="800" t="s">
        <v>1861</v>
      </c>
      <c r="J535" s="822" t="str">
        <f t="shared" si="20"/>
        <v>TinPT Tirus Putra Mandiri</v>
      </c>
      <c r="K535" s="822" t="str">
        <f t="shared" si="21"/>
        <v>TinPT Tirus Putra Mandiri</v>
      </c>
    </row>
    <row r="536">
      <c r="A536" s="800" t="s">
        <v>147</v>
      </c>
      <c r="B536" s="800" t="s">
        <v>1862</v>
      </c>
      <c r="C536" s="800" t="s">
        <v>1862</v>
      </c>
      <c r="D536" s="800" t="s">
        <v>1499</v>
      </c>
      <c r="E536" s="800" t="s">
        <v>1863</v>
      </c>
      <c r="F536" s="800" t="s">
        <v>158</v>
      </c>
      <c r="G536" s="800"/>
      <c r="H536" s="800" t="s">
        <v>1864</v>
      </c>
      <c r="I536" s="800" t="s">
        <v>1702</v>
      </c>
      <c r="J536" s="822" t="str">
        <f t="shared" si="20"/>
        <v>TinPT Tommy Utama</v>
      </c>
      <c r="K536" s="822" t="str">
        <f t="shared" si="21"/>
        <v>TinPT Tommy Utama</v>
      </c>
    </row>
    <row r="537">
      <c r="A537" s="800" t="s">
        <v>147</v>
      </c>
      <c r="B537" s="800" t="s">
        <v>1667</v>
      </c>
      <c r="C537" s="800" t="s">
        <v>156</v>
      </c>
      <c r="D537" s="800" t="s">
        <v>1189</v>
      </c>
      <c r="E537" s="800" t="s">
        <v>454</v>
      </c>
      <c r="F537" s="800" t="s">
        <v>158</v>
      </c>
      <c r="G537" s="800"/>
      <c r="H537" s="800" t="s">
        <v>1616</v>
      </c>
      <c r="I537" s="800" t="s">
        <v>1668</v>
      </c>
      <c r="J537" s="822" t="str">
        <f t="shared" si="20"/>
        <v>TinResind Ind e Com Ltda.</v>
      </c>
      <c r="K537" s="822" t="str">
        <f t="shared" si="21"/>
        <v>TinResind Ind e Com Ltda.</v>
      </c>
    </row>
    <row r="538">
      <c r="A538" s="800" t="s">
        <v>147</v>
      </c>
      <c r="B538" s="800" t="s">
        <v>156</v>
      </c>
      <c r="C538" s="800" t="s">
        <v>156</v>
      </c>
      <c r="D538" s="800" t="s">
        <v>1189</v>
      </c>
      <c r="E538" s="800" t="s">
        <v>454</v>
      </c>
      <c r="F538" s="800" t="s">
        <v>158</v>
      </c>
      <c r="G538" s="800"/>
      <c r="H538" s="800" t="s">
        <v>1616</v>
      </c>
      <c r="I538" s="780" t="s">
        <v>1668</v>
      </c>
      <c r="J538" s="822" t="str">
        <f t="shared" si="20"/>
        <v>TinResind Industria e Comercio Ltda.</v>
      </c>
      <c r="K538" s="822" t="str">
        <f t="shared" si="21"/>
        <v>TinResind Industria e Comercio Ltda.</v>
      </c>
    </row>
    <row r="539">
      <c r="A539" s="800" t="s">
        <v>147</v>
      </c>
      <c r="B539" s="800" t="s">
        <v>1669</v>
      </c>
      <c r="C539" s="800" t="s">
        <v>156</v>
      </c>
      <c r="D539" s="800" t="s">
        <v>1189</v>
      </c>
      <c r="E539" s="800" t="s">
        <v>454</v>
      </c>
      <c r="F539" s="800" t="s">
        <v>158</v>
      </c>
      <c r="G539" s="800"/>
      <c r="H539" s="800" t="s">
        <v>1616</v>
      </c>
      <c r="I539" s="780" t="s">
        <v>1668</v>
      </c>
      <c r="J539" s="822" t="str">
        <f t="shared" si="20"/>
        <v>TinResind Indústria e Comércio Ltda.</v>
      </c>
      <c r="K539" s="822" t="str">
        <f t="shared" si="21"/>
        <v>TinResind Indústria e Comércio Ltda.</v>
      </c>
    </row>
    <row r="540">
      <c r="A540" s="800" t="s">
        <v>147</v>
      </c>
      <c r="B540" s="800" t="s">
        <v>242</v>
      </c>
      <c r="C540" s="800" t="s">
        <v>242</v>
      </c>
      <c r="D540" s="800" t="s">
        <v>1213</v>
      </c>
      <c r="E540" s="800" t="s">
        <v>241</v>
      </c>
      <c r="F540" s="800" t="s">
        <v>158</v>
      </c>
      <c r="G540" s="800"/>
      <c r="H540" s="800" t="s">
        <v>1865</v>
      </c>
      <c r="I540" s="780" t="s">
        <v>1523</v>
      </c>
      <c r="J540" s="822" t="str">
        <f t="shared" si="20"/>
        <v>TinRIKAYAA GREENTECH PRIVATE LIMITED</v>
      </c>
      <c r="K540" s="822" t="str">
        <f t="shared" si="21"/>
        <v>TinRIKAYAA GREENTECH PRIVATE LIMITED</v>
      </c>
    </row>
    <row r="541">
      <c r="A541" s="800" t="s">
        <v>147</v>
      </c>
      <c r="B541" s="800" t="s">
        <v>311</v>
      </c>
      <c r="C541" s="800" t="s">
        <v>311</v>
      </c>
      <c r="D541" s="800" t="s">
        <v>1290</v>
      </c>
      <c r="E541" s="800" t="s">
        <v>310</v>
      </c>
      <c r="F541" s="800" t="s">
        <v>158</v>
      </c>
      <c r="G541" s="800"/>
      <c r="H541" s="800" t="s">
        <v>1866</v>
      </c>
      <c r="I541" s="800" t="s">
        <v>1550</v>
      </c>
      <c r="J541" s="822" t="str">
        <f t="shared" si="20"/>
        <v>TinRui Da Hung</v>
      </c>
      <c r="K541" s="822" t="str">
        <f t="shared" si="21"/>
        <v>TinRui Da Hung</v>
      </c>
    </row>
    <row r="542">
      <c r="A542" s="800" t="s">
        <v>147</v>
      </c>
      <c r="B542" s="800" t="s">
        <v>1867</v>
      </c>
      <c r="C542" s="800" t="s">
        <v>412</v>
      </c>
      <c r="D542" s="800" t="s">
        <v>1194</v>
      </c>
      <c r="E542" s="800" t="s">
        <v>411</v>
      </c>
      <c r="F542" s="800" t="s">
        <v>158</v>
      </c>
      <c r="G542" s="800"/>
      <c r="H542" s="800" t="s">
        <v>1708</v>
      </c>
      <c r="I542" s="800" t="s">
        <v>1254</v>
      </c>
      <c r="J542" s="822" t="str">
        <f t="shared" si="20"/>
        <v>TinSmelting Branch of Yunnan Tin Company Ltd</v>
      </c>
      <c r="K542" s="822" t="str">
        <f t="shared" si="21"/>
        <v>TinSmelting Branch of Yunnan Tin Company Ltd</v>
      </c>
    </row>
    <row r="543">
      <c r="A543" s="800" t="s">
        <v>147</v>
      </c>
      <c r="B543" s="800" t="s">
        <v>443</v>
      </c>
      <c r="C543" s="800" t="s">
        <v>443</v>
      </c>
      <c r="D543" s="800" t="s">
        <v>1189</v>
      </c>
      <c r="E543" s="800" t="s">
        <v>442</v>
      </c>
      <c r="F543" s="800" t="s">
        <v>158</v>
      </c>
      <c r="G543" s="800"/>
      <c r="H543" s="800" t="s">
        <v>1868</v>
      </c>
      <c r="I543" s="800" t="s">
        <v>1426</v>
      </c>
      <c r="J543" s="822" t="str">
        <f t="shared" si="20"/>
        <v>TinSuper Ligas</v>
      </c>
      <c r="K543" s="822" t="str">
        <f t="shared" si="21"/>
        <v>TinSuper Ligas</v>
      </c>
    </row>
    <row r="544">
      <c r="A544" s="800" t="s">
        <v>147</v>
      </c>
      <c r="B544" s="800" t="s">
        <v>932</v>
      </c>
      <c r="C544" s="800" t="s">
        <v>932</v>
      </c>
      <c r="D544" s="800" t="s">
        <v>1166</v>
      </c>
      <c r="E544" s="800" t="s">
        <v>931</v>
      </c>
      <c r="F544" s="800" t="s">
        <v>158</v>
      </c>
      <c r="G544" s="800"/>
      <c r="H544" s="800" t="s">
        <v>1457</v>
      </c>
      <c r="I544" s="800" t="s">
        <v>1869</v>
      </c>
      <c r="J544" s="822" t="str">
        <f t="shared" si="20"/>
        <v>TinTakehara PVD Materials Plant / PVD Materials Division of MITSUI MINING &amp; SMELTING CO., LTD.</v>
      </c>
      <c r="K544" s="822" t="str">
        <f t="shared" si="21"/>
        <v>TinTakehara PVD Materials Plant / PVD Materials Division of MITSUI MINING &amp; SMELTING CO., LTD.</v>
      </c>
    </row>
    <row r="545">
      <c r="A545" s="800" t="s">
        <v>147</v>
      </c>
      <c r="B545" s="800" t="s">
        <v>1870</v>
      </c>
      <c r="C545" s="800" t="s">
        <v>308</v>
      </c>
      <c r="D545" s="800" t="s">
        <v>1587</v>
      </c>
      <c r="E545" s="800" t="s">
        <v>307</v>
      </c>
      <c r="F545" s="800" t="s">
        <v>158</v>
      </c>
      <c r="G545" s="800"/>
      <c r="H545" s="800" t="s">
        <v>1871</v>
      </c>
      <c r="I545" s="800" t="s">
        <v>1872</v>
      </c>
      <c r="J545" s="822" t="str">
        <f t="shared" si="20"/>
        <v>TinThai Solder Industry Corp., Ltd.</v>
      </c>
      <c r="K545" s="822" t="str">
        <f t="shared" si="21"/>
        <v>TinThai Solder Industry Corp., Ltd.</v>
      </c>
    </row>
    <row r="546">
      <c r="A546" s="800" t="s">
        <v>147</v>
      </c>
      <c r="B546" s="800" t="s">
        <v>1873</v>
      </c>
      <c r="C546" s="800" t="s">
        <v>308</v>
      </c>
      <c r="D546" s="800" t="s">
        <v>1587</v>
      </c>
      <c r="E546" s="800" t="s">
        <v>307</v>
      </c>
      <c r="F546" s="800" t="s">
        <v>158</v>
      </c>
      <c r="G546" s="800"/>
      <c r="H546" s="800" t="s">
        <v>1871</v>
      </c>
      <c r="I546" s="800" t="s">
        <v>1872</v>
      </c>
      <c r="J546" s="822" t="str">
        <f t="shared" si="20"/>
        <v>TinThailand Smelting &amp; Refining Co Ltd</v>
      </c>
      <c r="K546" s="822" t="str">
        <f t="shared" si="21"/>
        <v>TinThailand Smelting &amp; Refining Co Ltd</v>
      </c>
    </row>
    <row r="547">
      <c r="A547" s="800" t="s">
        <v>147</v>
      </c>
      <c r="B547" s="800" t="s">
        <v>308</v>
      </c>
      <c r="C547" s="800" t="s">
        <v>308</v>
      </c>
      <c r="D547" s="800" t="s">
        <v>1587</v>
      </c>
      <c r="E547" s="800" t="s">
        <v>307</v>
      </c>
      <c r="F547" s="800" t="s">
        <v>158</v>
      </c>
      <c r="G547" s="800"/>
      <c r="H547" s="800" t="s">
        <v>1871</v>
      </c>
      <c r="I547" s="800" t="s">
        <v>1872</v>
      </c>
      <c r="J547" s="822" t="str">
        <f t="shared" si="20"/>
        <v>TinThaisarco</v>
      </c>
      <c r="K547" s="822" t="str">
        <f t="shared" si="21"/>
        <v>TinThaisarco</v>
      </c>
    </row>
    <row r="548">
      <c r="A548" s="800" t="s">
        <v>147</v>
      </c>
      <c r="B548" s="800" t="s">
        <v>1874</v>
      </c>
      <c r="C548" s="800" t="s">
        <v>406</v>
      </c>
      <c r="D548" s="800" t="s">
        <v>1194</v>
      </c>
      <c r="E548" s="800" t="s">
        <v>405</v>
      </c>
      <c r="F548" s="800" t="s">
        <v>158</v>
      </c>
      <c r="G548" s="800"/>
      <c r="H548" s="800" t="s">
        <v>1708</v>
      </c>
      <c r="I548" s="800" t="s">
        <v>1254</v>
      </c>
      <c r="J548" s="822" t="str">
        <f t="shared" si="20"/>
        <v>TinThe Gejiu cloud new colored electrolytic</v>
      </c>
      <c r="K548" s="822" t="str">
        <f t="shared" si="21"/>
        <v>TinThe Gejiu cloud new colored electrolytic</v>
      </c>
    </row>
    <row r="549">
      <c r="A549" s="800" t="s">
        <v>147</v>
      </c>
      <c r="B549" s="800" t="s">
        <v>1875</v>
      </c>
      <c r="C549" s="800" t="s">
        <v>412</v>
      </c>
      <c r="D549" s="800" t="s">
        <v>1194</v>
      </c>
      <c r="E549" s="800" t="s">
        <v>411</v>
      </c>
      <c r="F549" s="800" t="s">
        <v>158</v>
      </c>
      <c r="G549" s="800"/>
      <c r="H549" s="800" t="s">
        <v>1708</v>
      </c>
      <c r="I549" s="800" t="s">
        <v>1254</v>
      </c>
      <c r="J549" s="822" t="str">
        <f t="shared" si="20"/>
        <v>TinTin Products Manufacturing Co.LTD. of YTCL</v>
      </c>
      <c r="K549" s="822" t="str">
        <f t="shared" si="21"/>
        <v>TinTin Products Manufacturing Co.LTD. of YTCL</v>
      </c>
    </row>
    <row r="550">
      <c r="A550" s="800" t="s">
        <v>147</v>
      </c>
      <c r="B550" s="800" t="s">
        <v>412</v>
      </c>
      <c r="C550" s="800" t="s">
        <v>412</v>
      </c>
      <c r="D550" s="800" t="s">
        <v>1194</v>
      </c>
      <c r="E550" s="800" t="s">
        <v>411</v>
      </c>
      <c r="F550" s="800" t="s">
        <v>158</v>
      </c>
      <c r="G550" s="800"/>
      <c r="H550" s="800" t="s">
        <v>1708</v>
      </c>
      <c r="I550" s="800" t="s">
        <v>1254</v>
      </c>
      <c r="J550" s="822" t="str">
        <f t="shared" si="20"/>
        <v>TinTin Smelting Branch of Yunnan Tin Co., Ltd.</v>
      </c>
      <c r="K550" s="822" t="str">
        <f t="shared" si="21"/>
        <v>TinTin Smelting Branch of Yunnan Tin Co., Ltd.</v>
      </c>
    </row>
    <row r="551">
      <c r="A551" s="800" t="s">
        <v>147</v>
      </c>
      <c r="B551" s="800" t="s">
        <v>296</v>
      </c>
      <c r="C551" s="800" t="s">
        <v>296</v>
      </c>
      <c r="D551" s="800" t="s">
        <v>1151</v>
      </c>
      <c r="E551" s="800" t="s">
        <v>295</v>
      </c>
      <c r="F551" s="800" t="s">
        <v>158</v>
      </c>
      <c r="G551" s="800"/>
      <c r="H551" s="800" t="s">
        <v>1876</v>
      </c>
      <c r="I551" s="800" t="s">
        <v>1153</v>
      </c>
      <c r="J551" s="822" t="str">
        <f t="shared" si="20"/>
        <v>TinTin Technology &amp; Refining</v>
      </c>
      <c r="K551" s="822" t="str">
        <f t="shared" si="21"/>
        <v>TinTin Technology &amp; Refining</v>
      </c>
    </row>
    <row r="552">
      <c r="A552" s="800" t="s">
        <v>147</v>
      </c>
      <c r="B552" s="800" t="s">
        <v>1877</v>
      </c>
      <c r="C552" s="800" t="s">
        <v>164</v>
      </c>
      <c r="D552" s="800" t="s">
        <v>1189</v>
      </c>
      <c r="E552" s="800" t="s">
        <v>438</v>
      </c>
      <c r="F552" s="800" t="s">
        <v>158</v>
      </c>
      <c r="G552" s="800"/>
      <c r="H552" s="800" t="s">
        <v>1795</v>
      </c>
      <c r="I552" s="800" t="s">
        <v>1426</v>
      </c>
      <c r="J552" s="822" t="str">
        <f t="shared" si="20"/>
        <v>TinToboca/ Paranapenema</v>
      </c>
      <c r="K552" s="822" t="str">
        <f t="shared" si="21"/>
        <v>TinToboca/ Paranapenema</v>
      </c>
    </row>
    <row r="553">
      <c r="A553" s="800" t="s">
        <v>147</v>
      </c>
      <c r="B553" s="800" t="s">
        <v>284</v>
      </c>
      <c r="C553" s="800" t="s">
        <v>284</v>
      </c>
      <c r="D553" s="800" t="s">
        <v>1692</v>
      </c>
      <c r="E553" s="800" t="s">
        <v>283</v>
      </c>
      <c r="F553" s="800" t="s">
        <v>158</v>
      </c>
      <c r="G553" s="800"/>
      <c r="H553" s="800" t="s">
        <v>1878</v>
      </c>
      <c r="I553" s="800" t="s">
        <v>1879</v>
      </c>
      <c r="J553" s="822" t="str">
        <f t="shared" si="20"/>
        <v>TinTuyen Quang Non-Ferrous Metals Joint Stock Company</v>
      </c>
      <c r="K553" s="822" t="str">
        <f t="shared" si="21"/>
        <v>TinTuyen Quang Non-Ferrous Metals Joint Stock Company</v>
      </c>
    </row>
    <row r="554">
      <c r="A554" s="800" t="s">
        <v>147</v>
      </c>
      <c r="B554" s="800" t="s">
        <v>1880</v>
      </c>
      <c r="C554" s="800" t="s">
        <v>352</v>
      </c>
      <c r="D554" s="800" t="s">
        <v>1499</v>
      </c>
      <c r="E554" s="800" t="s">
        <v>351</v>
      </c>
      <c r="F554" s="800" t="s">
        <v>158</v>
      </c>
      <c r="G554" s="800"/>
      <c r="H554" s="800" t="s">
        <v>1781</v>
      </c>
      <c r="I554" s="800" t="s">
        <v>1782</v>
      </c>
      <c r="J554" s="822" t="str">
        <f t="shared" si="20"/>
        <v>TinUnit Timah Kundur PT Tambang</v>
      </c>
      <c r="K554" s="822" t="str">
        <f t="shared" si="21"/>
        <v>TinUnit Timah Kundur PT Tambang</v>
      </c>
    </row>
    <row r="555">
      <c r="A555" s="800" t="s">
        <v>147</v>
      </c>
      <c r="B555" s="800" t="s">
        <v>281</v>
      </c>
      <c r="C555" s="800" t="s">
        <v>281</v>
      </c>
      <c r="D555" s="800" t="s">
        <v>1692</v>
      </c>
      <c r="E555" s="800" t="s">
        <v>280</v>
      </c>
      <c r="F555" s="800" t="s">
        <v>158</v>
      </c>
      <c r="G555" s="800"/>
      <c r="H555" s="800" t="s">
        <v>1797</v>
      </c>
      <c r="I555" s="800" t="s">
        <v>1798</v>
      </c>
      <c r="J555" s="822" t="str">
        <f t="shared" si="20"/>
        <v>TinVQB Mineral and Trading Group JSC</v>
      </c>
      <c r="K555" s="822" t="str">
        <f t="shared" si="21"/>
        <v>TinVQB Mineral and Trading Group JSC</v>
      </c>
    </row>
    <row r="556">
      <c r="A556" s="800" t="s">
        <v>147</v>
      </c>
      <c r="B556" s="800" t="s">
        <v>436</v>
      </c>
      <c r="C556" s="800" t="s">
        <v>436</v>
      </c>
      <c r="D556" s="800" t="s">
        <v>1189</v>
      </c>
      <c r="E556" s="800" t="s">
        <v>435</v>
      </c>
      <c r="F556" s="800" t="s">
        <v>158</v>
      </c>
      <c r="G556" s="800"/>
      <c r="H556" s="800" t="s">
        <v>1747</v>
      </c>
      <c r="I556" s="800" t="s">
        <v>1748</v>
      </c>
      <c r="J556" s="822" t="str">
        <f t="shared" si="20"/>
        <v>TinWhite Solder Metalurgia e Mineracao Ltda.</v>
      </c>
      <c r="K556" s="822" t="str">
        <f t="shared" si="21"/>
        <v>TinWhite Solder Metalurgia e Mineracao Ltda.</v>
      </c>
    </row>
    <row r="557">
      <c r="A557" s="800" t="s">
        <v>147</v>
      </c>
      <c r="B557" s="800" t="s">
        <v>1881</v>
      </c>
      <c r="C557" s="800" t="s">
        <v>436</v>
      </c>
      <c r="D557" s="800" t="s">
        <v>1189</v>
      </c>
      <c r="E557" s="800" t="s">
        <v>435</v>
      </c>
      <c r="F557" s="800" t="s">
        <v>158</v>
      </c>
      <c r="G557" s="800"/>
      <c r="H557" s="800" t="s">
        <v>1747</v>
      </c>
      <c r="I557" s="800" t="s">
        <v>1748</v>
      </c>
      <c r="J557" s="822" t="str">
        <f t="shared" si="20"/>
        <v>TinWhite Solder Metalurgia e Mineração Ltda.</v>
      </c>
      <c r="K557" s="822" t="str">
        <f t="shared" si="21"/>
        <v>TinWhite Solder Metalurgia e Mineração Ltda.</v>
      </c>
    </row>
    <row r="558">
      <c r="A558" s="800" t="s">
        <v>147</v>
      </c>
      <c r="B558" s="800" t="s">
        <v>1882</v>
      </c>
      <c r="C558" s="800" t="s">
        <v>436</v>
      </c>
      <c r="D558" s="800" t="s">
        <v>1189</v>
      </c>
      <c r="E558" s="800" t="s">
        <v>435</v>
      </c>
      <c r="F558" s="800" t="s">
        <v>158</v>
      </c>
      <c r="G558" s="800"/>
      <c r="H558" s="800" t="s">
        <v>1747</v>
      </c>
      <c r="I558" s="800" t="s">
        <v>1748</v>
      </c>
      <c r="J558" s="822" t="str">
        <f t="shared" si="20"/>
        <v>TinWhite Solder Metalurgica</v>
      </c>
      <c r="K558" s="822" t="str">
        <f t="shared" si="21"/>
        <v>TinWhite Solder Metalurgica</v>
      </c>
    </row>
    <row r="559">
      <c r="A559" s="800" t="s">
        <v>147</v>
      </c>
      <c r="B559" s="800" t="s">
        <v>362</v>
      </c>
      <c r="C559" s="800" t="s">
        <v>362</v>
      </c>
      <c r="D559" s="800" t="s">
        <v>1156</v>
      </c>
      <c r="E559" s="800" t="s">
        <v>361</v>
      </c>
      <c r="F559" s="800" t="s">
        <v>158</v>
      </c>
      <c r="G559" s="800"/>
      <c r="H559" s="800" t="s">
        <v>1883</v>
      </c>
      <c r="I559" s="800" t="s">
        <v>1884</v>
      </c>
      <c r="J559" s="822"/>
      <c r="K559" s="822"/>
    </row>
    <row r="560">
      <c r="A560" s="800" t="s">
        <v>147</v>
      </c>
      <c r="B560" s="800" t="s">
        <v>1885</v>
      </c>
      <c r="C560" s="800" t="s">
        <v>386</v>
      </c>
      <c r="D560" s="800" t="s">
        <v>1194</v>
      </c>
      <c r="E560" s="800" t="s">
        <v>385</v>
      </c>
      <c r="F560" s="800" t="s">
        <v>158</v>
      </c>
      <c r="G560" s="800"/>
      <c r="H560" s="800" t="s">
        <v>1712</v>
      </c>
      <c r="I560" s="800" t="s">
        <v>1713</v>
      </c>
      <c r="J560" s="822"/>
      <c r="K560" s="822"/>
    </row>
    <row r="561">
      <c r="A561" s="800" t="s">
        <v>147</v>
      </c>
      <c r="B561" s="800" t="s">
        <v>1886</v>
      </c>
      <c r="C561" s="800" t="s">
        <v>412</v>
      </c>
      <c r="D561" s="800" t="s">
        <v>1194</v>
      </c>
      <c r="E561" s="800" t="s">
        <v>411</v>
      </c>
      <c r="F561" s="800" t="s">
        <v>158</v>
      </c>
      <c r="G561" s="800"/>
      <c r="H561" s="800" t="s">
        <v>1708</v>
      </c>
      <c r="I561" s="800" t="s">
        <v>1254</v>
      </c>
      <c r="J561" s="822" t="str">
        <f t="shared" si="20"/>
        <v>TinYTCL</v>
      </c>
      <c r="K561" s="822" t="str">
        <f t="shared" si="21"/>
        <v>TinYTCL</v>
      </c>
    </row>
    <row r="562">
      <c r="A562" s="800" t="s">
        <v>147</v>
      </c>
      <c r="B562" s="800" t="s">
        <v>1887</v>
      </c>
      <c r="C562" s="800" t="s">
        <v>406</v>
      </c>
      <c r="D562" s="800" t="s">
        <v>1194</v>
      </c>
      <c r="E562" s="800" t="s">
        <v>405</v>
      </c>
      <c r="F562" s="800" t="s">
        <v>158</v>
      </c>
      <c r="G562" s="800"/>
      <c r="H562" s="800" t="s">
        <v>1708</v>
      </c>
      <c r="I562" s="800" t="s">
        <v>1254</v>
      </c>
      <c r="J562" s="822" t="str">
        <f t="shared" si="20"/>
        <v>TinYunan Gejiu Yunxin Electrolyze Limited</v>
      </c>
      <c r="K562" s="822" t="str">
        <f t="shared" si="21"/>
        <v>TinYunan Gejiu Yunxin Electrolyze Limited</v>
      </c>
    </row>
    <row r="563">
      <c r="A563" s="800" t="s">
        <v>147</v>
      </c>
      <c r="B563" s="800" t="s">
        <v>1888</v>
      </c>
      <c r="C563" s="800" t="s">
        <v>409</v>
      </c>
      <c r="D563" s="800" t="s">
        <v>1194</v>
      </c>
      <c r="E563" s="800" t="s">
        <v>408</v>
      </c>
      <c r="F563" s="800" t="s">
        <v>158</v>
      </c>
      <c r="G563" s="800"/>
      <c r="H563" s="800" t="s">
        <v>1708</v>
      </c>
      <c r="I563" s="800" t="s">
        <v>1254</v>
      </c>
      <c r="J563" s="822" t="str">
        <f t="shared" si="20"/>
        <v>TinYunnan Adventure Co., Ltd.</v>
      </c>
      <c r="K563" s="822" t="str">
        <f t="shared" si="21"/>
        <v>TinYunnan Adventure Co., Ltd.</v>
      </c>
    </row>
    <row r="564">
      <c r="A564" s="800" t="s">
        <v>147</v>
      </c>
      <c r="B564" s="800" t="s">
        <v>1889</v>
      </c>
      <c r="C564" s="800" t="s">
        <v>409</v>
      </c>
      <c r="D564" s="800" t="s">
        <v>1194</v>
      </c>
      <c r="E564" s="800" t="s">
        <v>408</v>
      </c>
      <c r="F564" s="800" t="s">
        <v>158</v>
      </c>
      <c r="G564" s="800"/>
      <c r="H564" s="800" t="s">
        <v>1708</v>
      </c>
      <c r="I564" s="800" t="s">
        <v>1254</v>
      </c>
      <c r="J564" s="822" t="str">
        <f t="shared" si="20"/>
        <v>TinYunnan Chengfeng</v>
      </c>
      <c r="K564" s="822" t="str">
        <f t="shared" si="21"/>
        <v>TinYunnan Chengfeng</v>
      </c>
    </row>
    <row r="565">
      <c r="A565" s="800" t="s">
        <v>147</v>
      </c>
      <c r="B565" s="800" t="s">
        <v>409</v>
      </c>
      <c r="C565" s="800" t="s">
        <v>409</v>
      </c>
      <c r="D565" s="800" t="s">
        <v>1194</v>
      </c>
      <c r="E565" s="800" t="s">
        <v>408</v>
      </c>
      <c r="F565" s="800" t="s">
        <v>158</v>
      </c>
      <c r="G565" s="800"/>
      <c r="H565" s="800" t="s">
        <v>1708</v>
      </c>
      <c r="I565" s="800" t="s">
        <v>1254</v>
      </c>
      <c r="J565" s="822" t="str">
        <f t="shared" si="20"/>
        <v>TinYunnan Chengfeng Non-ferrous Metals Co., Ltd.</v>
      </c>
      <c r="K565" s="822" t="str">
        <f t="shared" si="21"/>
        <v>TinYunnan Chengfeng Non-ferrous Metals Co., Ltd.</v>
      </c>
    </row>
    <row r="566">
      <c r="A566" s="800" t="s">
        <v>147</v>
      </c>
      <c r="B566" s="800" t="s">
        <v>1890</v>
      </c>
      <c r="C566" s="800" t="s">
        <v>406</v>
      </c>
      <c r="D566" s="800" t="s">
        <v>1194</v>
      </c>
      <c r="E566" s="800" t="s">
        <v>405</v>
      </c>
      <c r="F566" s="800" t="s">
        <v>158</v>
      </c>
      <c r="G566" s="800"/>
      <c r="H566" s="800" t="s">
        <v>1708</v>
      </c>
      <c r="I566" s="800" t="s">
        <v>1254</v>
      </c>
      <c r="J566" s="822" t="str">
        <f t="shared" si="20"/>
        <v>TinYunNan Gejiu Yunxin Electrolyze Limited</v>
      </c>
      <c r="K566" s="822" t="str">
        <f t="shared" si="21"/>
        <v>TinYunNan Gejiu Yunxin Electrolyze Limited</v>
      </c>
    </row>
    <row r="567">
      <c r="A567" s="800" t="s">
        <v>147</v>
      </c>
      <c r="B567" s="800" t="s">
        <v>1891</v>
      </c>
      <c r="C567" s="800" t="s">
        <v>389</v>
      </c>
      <c r="D567" s="800" t="s">
        <v>1194</v>
      </c>
      <c r="E567" s="800" t="s">
        <v>388</v>
      </c>
      <c r="F567" s="800" t="s">
        <v>158</v>
      </c>
      <c r="G567" s="800"/>
      <c r="H567" s="800" t="s">
        <v>1708</v>
      </c>
      <c r="I567" s="800" t="s">
        <v>1254</v>
      </c>
      <c r="J567" s="822" t="str">
        <f t="shared" si="20"/>
        <v>TinYunnan Gejiu Zili Metallurgy Co. Ltd.</v>
      </c>
      <c r="K567" s="822" t="str">
        <f t="shared" si="21"/>
        <v>TinYunnan Gejiu Zili Metallurgy Co. Ltd.</v>
      </c>
    </row>
    <row r="568">
      <c r="A568" s="800" t="s">
        <v>147</v>
      </c>
      <c r="B568" s="800" t="s">
        <v>1892</v>
      </c>
      <c r="C568" s="800" t="s">
        <v>409</v>
      </c>
      <c r="D568" s="800" t="s">
        <v>1194</v>
      </c>
      <c r="E568" s="800" t="s">
        <v>408</v>
      </c>
      <c r="F568" s="800" t="s">
        <v>158</v>
      </c>
      <c r="G568" s="800"/>
      <c r="H568" s="800" t="s">
        <v>1708</v>
      </c>
      <c r="I568" s="800" t="s">
        <v>1254</v>
      </c>
      <c r="J568" s="822" t="str">
        <f t="shared" si="20"/>
        <v>TinYunnan ride non-ferrous metal co., LTD</v>
      </c>
      <c r="K568" s="822" t="str">
        <f t="shared" si="21"/>
        <v>TinYunnan ride non-ferrous metal co., LTD</v>
      </c>
    </row>
    <row r="569">
      <c r="A569" s="800" t="s">
        <v>147</v>
      </c>
      <c r="B569" s="800" t="s">
        <v>1893</v>
      </c>
      <c r="C569" s="800" t="s">
        <v>412</v>
      </c>
      <c r="D569" s="800" t="s">
        <v>1194</v>
      </c>
      <c r="E569" s="800" t="s">
        <v>411</v>
      </c>
      <c r="F569" s="800" t="s">
        <v>158</v>
      </c>
      <c r="G569" s="800"/>
      <c r="H569" s="800" t="s">
        <v>1708</v>
      </c>
      <c r="I569" s="800" t="s">
        <v>1254</v>
      </c>
      <c r="J569" s="822" t="str">
        <f t="shared" si="20"/>
        <v>TinYunnan Tin Company Limited</v>
      </c>
      <c r="K569" s="822" t="str">
        <f t="shared" si="21"/>
        <v>TinYunnan Tin Company Limited</v>
      </c>
    </row>
    <row r="570">
      <c r="A570" s="800" t="s">
        <v>147</v>
      </c>
      <c r="B570" s="800" t="s">
        <v>1894</v>
      </c>
      <c r="C570" s="800" t="s">
        <v>412</v>
      </c>
      <c r="D570" s="800" t="s">
        <v>1194</v>
      </c>
      <c r="E570" s="800" t="s">
        <v>411</v>
      </c>
      <c r="F570" s="800" t="s">
        <v>158</v>
      </c>
      <c r="G570" s="800"/>
      <c r="H570" s="800" t="s">
        <v>1708</v>
      </c>
      <c r="I570" s="800" t="s">
        <v>1254</v>
      </c>
      <c r="J570" s="822" t="str">
        <f t="shared" si="20"/>
        <v>TinYunnan Tin Company, Ltd.</v>
      </c>
      <c r="K570" s="822" t="str">
        <f t="shared" si="21"/>
        <v>TinYunnan Tin Company, Ltd.</v>
      </c>
    </row>
    <row r="571">
      <c r="A571" s="800" t="s">
        <v>147</v>
      </c>
      <c r="B571" s="800" t="s">
        <v>1895</v>
      </c>
      <c r="C571" s="800" t="s">
        <v>409</v>
      </c>
      <c r="D571" s="800" t="s">
        <v>1194</v>
      </c>
      <c r="E571" s="800" t="s">
        <v>408</v>
      </c>
      <c r="F571" s="800" t="s">
        <v>158</v>
      </c>
      <c r="G571" s="800"/>
      <c r="H571" s="800" t="s">
        <v>1708</v>
      </c>
      <c r="I571" s="800" t="s">
        <v>1254</v>
      </c>
      <c r="J571" s="822" t="str">
        <f t="shared" si="20"/>
        <v>TinYunnan wind Nonferrous Metals Co., Ltd.</v>
      </c>
      <c r="K571" s="822" t="str">
        <f t="shared" si="21"/>
        <v>TinYunnan wind Nonferrous Metals Co., Ltd.</v>
      </c>
    </row>
    <row r="572">
      <c r="A572" s="800" t="s">
        <v>147</v>
      </c>
      <c r="B572" s="800" t="s">
        <v>1896</v>
      </c>
      <c r="C572" s="800" t="s">
        <v>412</v>
      </c>
      <c r="D572" s="800" t="s">
        <v>1194</v>
      </c>
      <c r="E572" s="800" t="s">
        <v>411</v>
      </c>
      <c r="F572" s="800" t="s">
        <v>158</v>
      </c>
      <c r="G572" s="800"/>
      <c r="H572" s="800" t="s">
        <v>1708</v>
      </c>
      <c r="I572" s="800" t="s">
        <v>1254</v>
      </c>
      <c r="J572" s="822" t="str">
        <f t="shared" si="20"/>
        <v>TinYunnan Xi YE</v>
      </c>
      <c r="K572" s="822" t="str">
        <f t="shared" si="21"/>
        <v>TinYunnan Xi YE</v>
      </c>
    </row>
    <row r="573">
      <c r="A573" s="800" t="s">
        <v>147</v>
      </c>
      <c r="B573" s="800" t="s">
        <v>401</v>
      </c>
      <c r="C573" s="800" t="s">
        <v>401</v>
      </c>
      <c r="D573" s="800" t="s">
        <v>1194</v>
      </c>
      <c r="E573" s="800" t="s">
        <v>400</v>
      </c>
      <c r="F573" s="800" t="s">
        <v>158</v>
      </c>
      <c r="G573" s="800"/>
      <c r="H573" s="800" t="s">
        <v>1708</v>
      </c>
      <c r="I573" s="800" t="s">
        <v>1254</v>
      </c>
      <c r="J573" s="822" t="str">
        <f t="shared" si="20"/>
        <v>TinYunnan Yunfan Non-ferrous Metals Co., Ltd.</v>
      </c>
      <c r="K573" s="822" t="str">
        <f t="shared" si="21"/>
        <v>TinYunnan Yunfan Non-ferrous Metals Co., Ltd.</v>
      </c>
    </row>
    <row r="574">
      <c r="A574" s="800" t="s">
        <v>147</v>
      </c>
      <c r="B574" s="800" t="s">
        <v>1897</v>
      </c>
      <c r="C574" s="800" t="s">
        <v>412</v>
      </c>
      <c r="D574" s="800" t="s">
        <v>1194</v>
      </c>
      <c r="E574" s="800" t="s">
        <v>411</v>
      </c>
      <c r="F574" s="800" t="s">
        <v>158</v>
      </c>
      <c r="G574" s="800"/>
      <c r="H574" s="800" t="s">
        <v>1708</v>
      </c>
      <c r="I574" s="800" t="s">
        <v>1254</v>
      </c>
      <c r="J574" s="822" t="str">
        <f t="shared" si="20"/>
        <v>TinYuntinic Resources</v>
      </c>
      <c r="K574" s="822" t="str">
        <f t="shared" si="21"/>
        <v>TinYuntinic Resources</v>
      </c>
    </row>
    <row r="575">
      <c r="A575" s="800" t="s">
        <v>147</v>
      </c>
      <c r="B575" s="800" t="s">
        <v>1898</v>
      </c>
      <c r="C575" s="800" t="s">
        <v>406</v>
      </c>
      <c r="D575" s="800" t="s">
        <v>1194</v>
      </c>
      <c r="E575" s="800" t="s">
        <v>405</v>
      </c>
      <c r="F575" s="800" t="s">
        <v>158</v>
      </c>
      <c r="G575" s="800"/>
      <c r="H575" s="800" t="s">
        <v>1708</v>
      </c>
      <c r="I575" s="800" t="s">
        <v>1254</v>
      </c>
      <c r="J575" s="822" t="str">
        <f t="shared" si="20"/>
        <v>TinYUNXIN colored electrolysis Company Limited</v>
      </c>
      <c r="K575" s="822" t="str">
        <f t="shared" si="21"/>
        <v>TinYUNXIN colored electrolysis Company Limited</v>
      </c>
    </row>
    <row r="576">
      <c r="A576" s="800" t="s">
        <v>147</v>
      </c>
      <c r="B576" s="800" t="s">
        <v>1899</v>
      </c>
      <c r="C576" s="800" t="s">
        <v>412</v>
      </c>
      <c r="D576" s="800" t="s">
        <v>1194</v>
      </c>
      <c r="E576" s="800" t="s">
        <v>411</v>
      </c>
      <c r="F576" s="800" t="s">
        <v>158</v>
      </c>
      <c r="G576" s="800"/>
      <c r="H576" s="800" t="s">
        <v>1708</v>
      </c>
      <c r="I576" s="800" t="s">
        <v>1254</v>
      </c>
      <c r="J576" s="822" t="str">
        <f t="shared" si="20"/>
        <v>Tin云南锡业股份有限公司锡业分公司</v>
      </c>
      <c r="K576" s="822" t="str">
        <f t="shared" si="21"/>
        <v>Tin云南锡业股份有限公司锡业分公司</v>
      </c>
    </row>
    <row r="577">
      <c r="A577" s="800" t="s">
        <v>147</v>
      </c>
      <c r="B577" s="800" t="s">
        <v>1612</v>
      </c>
      <c r="C577" s="800"/>
      <c r="D577" s="800"/>
      <c r="E577" s="800"/>
      <c r="F577" s="800"/>
      <c r="G577" s="800"/>
      <c r="H577" s="800"/>
      <c r="I577" s="800"/>
      <c r="J577" s="822"/>
      <c r="K577" s="822"/>
    </row>
    <row r="578">
      <c r="A578" s="800" t="s">
        <v>147</v>
      </c>
      <c r="B578" s="800" t="s">
        <v>153</v>
      </c>
      <c r="C578" s="800" t="s">
        <v>137</v>
      </c>
      <c r="D578" s="800" t="s">
        <v>137</v>
      </c>
      <c r="E578" s="800"/>
      <c r="F578" s="800"/>
      <c r="G578" s="800"/>
      <c r="H578" s="800"/>
      <c r="I578" s="800"/>
      <c r="J578" s="822"/>
      <c r="K578" s="822"/>
    </row>
    <row r="579">
      <c r="A579" s="800" t="s">
        <v>148</v>
      </c>
      <c r="B579" s="800" t="s">
        <v>982</v>
      </c>
      <c r="C579" s="800" t="s">
        <v>982</v>
      </c>
      <c r="D579" s="800" t="s">
        <v>1166</v>
      </c>
      <c r="E579" s="800" t="s">
        <v>981</v>
      </c>
      <c r="F579" s="800" t="s">
        <v>158</v>
      </c>
      <c r="G579" s="800"/>
      <c r="H579" s="800" t="s">
        <v>1900</v>
      </c>
      <c r="I579" s="800" t="s">
        <v>1901</v>
      </c>
      <c r="J579" s="822" t="str">
        <f t="shared" si="20"/>
        <v>TungstenA.L.M.T. Corp.</v>
      </c>
      <c r="K579" s="822" t="str">
        <f t="shared" si="21"/>
        <v>TungstenA.L.M.T. Corp.</v>
      </c>
    </row>
    <row r="580">
      <c r="A580" s="800" t="s">
        <v>148</v>
      </c>
      <c r="B580" s="800" t="s">
        <v>1902</v>
      </c>
      <c r="C580" s="800" t="s">
        <v>982</v>
      </c>
      <c r="D580" s="800" t="s">
        <v>1166</v>
      </c>
      <c r="E580" s="800" t="s">
        <v>981</v>
      </c>
      <c r="F580" s="800" t="s">
        <v>158</v>
      </c>
      <c r="G580" s="800"/>
      <c r="H580" s="800" t="s">
        <v>1900</v>
      </c>
      <c r="I580" s="800" t="s">
        <v>1901</v>
      </c>
      <c r="J580" s="822" t="str">
        <f t="shared" si="20"/>
        <v>TungstenA.L.M.T. TUNGSTEN Corp.</v>
      </c>
      <c r="K580" s="822" t="str">
        <f t="shared" si="21"/>
        <v>TungstenA.L.M.T. TUNGSTEN Corp.</v>
      </c>
    </row>
    <row r="581">
      <c r="A581" s="800" t="s">
        <v>148</v>
      </c>
      <c r="B581" s="800" t="s">
        <v>1046</v>
      </c>
      <c r="C581" s="800" t="s">
        <v>1046</v>
      </c>
      <c r="D581" s="800" t="s">
        <v>1189</v>
      </c>
      <c r="E581" s="800" t="s">
        <v>1045</v>
      </c>
      <c r="F581" s="800" t="s">
        <v>158</v>
      </c>
      <c r="G581" s="800"/>
      <c r="H581" s="800" t="s">
        <v>1903</v>
      </c>
      <c r="I581" s="800" t="s">
        <v>1426</v>
      </c>
      <c r="J581" s="822" t="str">
        <f t="shared" si="20"/>
        <v>TungstenACL Metais Eireli</v>
      </c>
      <c r="K581" s="822" t="str">
        <f t="shared" si="21"/>
        <v>TungstenACL Metais Eireli</v>
      </c>
    </row>
    <row r="582">
      <c r="A582" s="800" t="s">
        <v>148</v>
      </c>
      <c r="B582" s="800" t="s">
        <v>1043</v>
      </c>
      <c r="C582" s="800" t="s">
        <v>1043</v>
      </c>
      <c r="D582" s="800" t="s">
        <v>1189</v>
      </c>
      <c r="E582" s="800" t="s">
        <v>1042</v>
      </c>
      <c r="F582" s="800" t="s">
        <v>158</v>
      </c>
      <c r="G582" s="800"/>
      <c r="H582" s="800" t="s">
        <v>1425</v>
      </c>
      <c r="I582" s="800" t="s">
        <v>1426</v>
      </c>
      <c r="J582" s="822" t="str">
        <f t="shared" si="20"/>
        <v>TungstenAlbasteel Industria e Comercio de Ligas Para Fundicao Ltd.</v>
      </c>
      <c r="K582" s="822" t="str">
        <f t="shared" si="21"/>
        <v>TungstenAlbasteel Industria e Comercio de Ligas Para Fundicao Ltd.</v>
      </c>
    </row>
    <row r="583">
      <c r="A583" s="800" t="s">
        <v>148</v>
      </c>
      <c r="B583" s="800" t="s">
        <v>1904</v>
      </c>
      <c r="C583" s="800" t="s">
        <v>982</v>
      </c>
      <c r="D583" s="800" t="s">
        <v>1166</v>
      </c>
      <c r="E583" s="800" t="s">
        <v>981</v>
      </c>
      <c r="F583" s="800" t="s">
        <v>158</v>
      </c>
      <c r="G583" s="800"/>
      <c r="H583" s="800" t="s">
        <v>1900</v>
      </c>
      <c r="I583" s="800" t="s">
        <v>1901</v>
      </c>
      <c r="J583" s="822" t="str">
        <f t="shared" si="20"/>
        <v>TungstenAllied Material Corporation</v>
      </c>
      <c r="K583" s="822" t="str">
        <f t="shared" si="21"/>
        <v>TungstenAllied Material Corporation</v>
      </c>
    </row>
    <row r="584">
      <c r="A584" s="800" t="s">
        <v>148</v>
      </c>
      <c r="B584" s="800" t="s">
        <v>1905</v>
      </c>
      <c r="C584" s="800" t="s">
        <v>982</v>
      </c>
      <c r="D584" s="800" t="s">
        <v>1166</v>
      </c>
      <c r="E584" s="800" t="s">
        <v>981</v>
      </c>
      <c r="F584" s="800" t="s">
        <v>158</v>
      </c>
      <c r="G584" s="800"/>
      <c r="H584" s="800" t="s">
        <v>1900</v>
      </c>
      <c r="I584" s="800" t="s">
        <v>1901</v>
      </c>
      <c r="J584" s="822" t="str">
        <f t="shared" si="20"/>
        <v>TungstenALMT Corp</v>
      </c>
      <c r="K584" s="822" t="str">
        <f t="shared" si="21"/>
        <v>TungstenALMT Corp</v>
      </c>
    </row>
    <row r="585">
      <c r="A585" s="800" t="s">
        <v>148</v>
      </c>
      <c r="B585" s="800" t="s">
        <v>1906</v>
      </c>
      <c r="C585" s="800" t="s">
        <v>982</v>
      </c>
      <c r="D585" s="800" t="s">
        <v>1166</v>
      </c>
      <c r="E585" s="800" t="s">
        <v>981</v>
      </c>
      <c r="F585" s="800" t="s">
        <v>158</v>
      </c>
      <c r="G585" s="800"/>
      <c r="H585" s="800" t="s">
        <v>1900</v>
      </c>
      <c r="I585" s="800" t="s">
        <v>1901</v>
      </c>
      <c r="J585" s="822" t="str">
        <f t="shared" si="20"/>
        <v>TungstenALMT Sumitomo Group</v>
      </c>
      <c r="K585" s="822" t="str">
        <f t="shared" si="21"/>
        <v>TungstenALMT Sumitomo Group</v>
      </c>
    </row>
    <row r="586">
      <c r="A586" s="800" t="s">
        <v>148</v>
      </c>
      <c r="B586" s="800" t="s">
        <v>1106</v>
      </c>
      <c r="C586" s="800" t="s">
        <v>1106</v>
      </c>
      <c r="D586" s="800" t="s">
        <v>1287</v>
      </c>
      <c r="E586" s="800" t="s">
        <v>1105</v>
      </c>
      <c r="F586" s="800" t="s">
        <v>158</v>
      </c>
      <c r="G586" s="800"/>
      <c r="H586" s="800" t="s">
        <v>1907</v>
      </c>
      <c r="I586" s="800" t="s">
        <v>1300</v>
      </c>
      <c r="J586" s="822" t="str">
        <f t="shared" si="20"/>
        <v>TungstenArtek LLC</v>
      </c>
      <c r="K586" s="822" t="str">
        <f t="shared" si="21"/>
        <v>TungstenArtek LLC</v>
      </c>
    </row>
    <row r="587">
      <c r="A587" s="800" t="s">
        <v>148</v>
      </c>
      <c r="B587" s="800" t="s">
        <v>948</v>
      </c>
      <c r="C587" s="800" t="s">
        <v>948</v>
      </c>
      <c r="D587" s="800" t="s">
        <v>1692</v>
      </c>
      <c r="E587" s="800" t="s">
        <v>947</v>
      </c>
      <c r="F587" s="800" t="s">
        <v>158</v>
      </c>
      <c r="G587" s="800"/>
      <c r="H587" s="800" t="s">
        <v>1908</v>
      </c>
      <c r="I587" s="800" t="s">
        <v>1909</v>
      </c>
      <c r="J587" s="822" t="str">
        <f t="shared" si="20"/>
        <v>TungstenAsia Tungsten Products Vietnam Ltd.</v>
      </c>
      <c r="K587" s="822" t="str">
        <f t="shared" si="21"/>
        <v>TungstenAsia Tungsten Products Vietnam Ltd.</v>
      </c>
    </row>
    <row r="588">
      <c r="A588" s="800" t="s">
        <v>148</v>
      </c>
      <c r="B588" s="800" t="s">
        <v>1910</v>
      </c>
      <c r="C588" s="800" t="s">
        <v>960</v>
      </c>
      <c r="D588" s="800" t="s">
        <v>1151</v>
      </c>
      <c r="E588" s="800" t="s">
        <v>959</v>
      </c>
      <c r="F588" s="800" t="s">
        <v>158</v>
      </c>
      <c r="G588" s="800"/>
      <c r="H588" s="800" t="s">
        <v>1911</v>
      </c>
      <c r="I588" s="800" t="s">
        <v>1912</v>
      </c>
      <c r="J588" s="822" t="str">
        <f t="shared" si="20"/>
        <v>TungstenATI Metalworking Products</v>
      </c>
      <c r="K588" s="822" t="str">
        <f t="shared" si="21"/>
        <v>TungstenATI Metalworking Products</v>
      </c>
    </row>
    <row r="589">
      <c r="A589" s="800" t="s">
        <v>148</v>
      </c>
      <c r="B589" s="800" t="s">
        <v>1913</v>
      </c>
      <c r="C589" s="800" t="s">
        <v>960</v>
      </c>
      <c r="D589" s="800" t="s">
        <v>1151</v>
      </c>
      <c r="E589" s="800" t="s">
        <v>959</v>
      </c>
      <c r="F589" s="800" t="s">
        <v>158</v>
      </c>
      <c r="G589" s="800"/>
      <c r="H589" s="800" t="s">
        <v>1911</v>
      </c>
      <c r="I589" s="800" t="s">
        <v>1912</v>
      </c>
      <c r="J589" s="822" t="str">
        <f t="shared" si="20"/>
        <v>TungstenATI Tungsten Materials</v>
      </c>
      <c r="K589" s="822" t="str">
        <f t="shared" si="21"/>
        <v>TungstenATI Tungsten Materials</v>
      </c>
    </row>
    <row r="590">
      <c r="A590" s="800" t="s">
        <v>148</v>
      </c>
      <c r="B590" s="800" t="s">
        <v>1914</v>
      </c>
      <c r="C590" s="800" t="s">
        <v>995</v>
      </c>
      <c r="D590" s="800" t="s">
        <v>1194</v>
      </c>
      <c r="E590" s="800" t="s">
        <v>994</v>
      </c>
      <c r="F590" s="800" t="s">
        <v>158</v>
      </c>
      <c r="G590" s="800"/>
      <c r="H590" s="800" t="s">
        <v>1764</v>
      </c>
      <c r="I590" s="800" t="s">
        <v>1330</v>
      </c>
      <c r="J590" s="822" t="str">
        <f ref="J590:J639" t="shared" si="22">A590&amp;B590</f>
        <v>TungstenChaozhou Xianglu Tungsten Industry Co., Ltd.</v>
      </c>
      <c r="K590" s="822" t="str">
        <f ref="K590:K639" t="shared" si="23">A590&amp;B590</f>
        <v>TungstenChaozhou Xianglu Tungsten Industry Co., Ltd.</v>
      </c>
    </row>
    <row r="591">
      <c r="A591" s="800" t="s">
        <v>148</v>
      </c>
      <c r="B591" s="800" t="s">
        <v>1915</v>
      </c>
      <c r="C591" s="800" t="s">
        <v>1014</v>
      </c>
      <c r="D591" s="800" t="s">
        <v>1194</v>
      </c>
      <c r="E591" s="800" t="s">
        <v>1013</v>
      </c>
      <c r="F591" s="800" t="s">
        <v>158</v>
      </c>
      <c r="G591" s="800"/>
      <c r="H591" s="800" t="s">
        <v>1351</v>
      </c>
      <c r="I591" s="800" t="s">
        <v>1348</v>
      </c>
      <c r="J591" s="822" t="str">
        <f t="shared" si="22"/>
        <v>TungstenChenzhou Diamond Tungsten Products Co., Ltd.</v>
      </c>
      <c r="K591" s="822" t="str">
        <f t="shared" si="23"/>
        <v>TungstenChenzhou Diamond Tungsten Products Co., Ltd.</v>
      </c>
    </row>
    <row r="592">
      <c r="A592" s="800" t="s">
        <v>148</v>
      </c>
      <c r="B592" s="800" t="s">
        <v>1916</v>
      </c>
      <c r="C592" s="800" t="s">
        <v>1022</v>
      </c>
      <c r="D592" s="800" t="s">
        <v>1194</v>
      </c>
      <c r="E592" s="800" t="s">
        <v>1021</v>
      </c>
      <c r="F592" s="800" t="s">
        <v>158</v>
      </c>
      <c r="G592" s="800"/>
      <c r="H592" s="800" t="s">
        <v>1422</v>
      </c>
      <c r="I592" s="800" t="s">
        <v>1260</v>
      </c>
      <c r="J592" s="822" t="str">
        <f t="shared" si="22"/>
        <v>TungstenChina Molybdenum Co., Ltd.</v>
      </c>
      <c r="K592" s="822" t="str">
        <f t="shared" si="23"/>
        <v>TungstenChina Molybdenum Co., Ltd.</v>
      </c>
    </row>
    <row r="593">
      <c r="A593" s="800" t="s">
        <v>148</v>
      </c>
      <c r="B593" s="800" t="s">
        <v>1022</v>
      </c>
      <c r="C593" s="800" t="s">
        <v>1022</v>
      </c>
      <c r="D593" s="800" t="s">
        <v>1194</v>
      </c>
      <c r="E593" s="800" t="s">
        <v>1021</v>
      </c>
      <c r="F593" s="800" t="s">
        <v>158</v>
      </c>
      <c r="G593" s="800"/>
      <c r="H593" s="800" t="s">
        <v>1422</v>
      </c>
      <c r="I593" s="800" t="s">
        <v>1260</v>
      </c>
      <c r="J593" s="822" t="str">
        <f t="shared" si="22"/>
        <v>TungstenChina Molybdenum Tungsten Co., Ltd.</v>
      </c>
      <c r="K593" s="822" t="str">
        <f t="shared" si="23"/>
        <v>TungstenChina Molybdenum Tungsten Co., Ltd.</v>
      </c>
    </row>
    <row r="594">
      <c r="A594" s="800" t="s">
        <v>148</v>
      </c>
      <c r="B594" s="800" t="s">
        <v>1917</v>
      </c>
      <c r="C594" s="800" t="s">
        <v>1022</v>
      </c>
      <c r="D594" s="800" t="s">
        <v>1194</v>
      </c>
      <c r="E594" s="800" t="s">
        <v>1021</v>
      </c>
      <c r="F594" s="800" t="s">
        <v>158</v>
      </c>
      <c r="G594" s="800"/>
      <c r="H594" s="800" t="s">
        <v>1422</v>
      </c>
      <c r="I594" s="800" t="s">
        <v>1260</v>
      </c>
      <c r="J594" s="822" t="str">
        <f t="shared" si="22"/>
        <v>TungstenChina MuYe Tungsten Co,. Ltd.</v>
      </c>
      <c r="K594" s="822" t="str">
        <f t="shared" si="23"/>
        <v>TungstenChina MuYe Tungsten Co,. Ltd.</v>
      </c>
    </row>
    <row r="595">
      <c r="A595" s="800" t="s">
        <v>148</v>
      </c>
      <c r="B595" s="800" t="s">
        <v>998</v>
      </c>
      <c r="C595" s="800" t="s">
        <v>998</v>
      </c>
      <c r="D595" s="800" t="s">
        <v>1194</v>
      </c>
      <c r="E595" s="800" t="s">
        <v>997</v>
      </c>
      <c r="F595" s="800" t="s">
        <v>158</v>
      </c>
      <c r="G595" s="800"/>
      <c r="H595" s="800" t="s">
        <v>1767</v>
      </c>
      <c r="I595" s="800" t="s">
        <v>1374</v>
      </c>
      <c r="J595" s="822" t="str">
        <f t="shared" si="22"/>
        <v>TungstenChongyi Zhangyuan Tungsten Co., Ltd.</v>
      </c>
      <c r="K595" s="822" t="str">
        <f t="shared" si="23"/>
        <v>TungstenChongyi Zhangyuan Tungsten Co., Ltd.</v>
      </c>
    </row>
    <row r="596">
      <c r="A596" s="800" t="s">
        <v>148</v>
      </c>
      <c r="B596" s="800" t="s">
        <v>1001</v>
      </c>
      <c r="C596" s="800" t="s">
        <v>1001</v>
      </c>
      <c r="D596" s="800" t="s">
        <v>1194</v>
      </c>
      <c r="E596" s="800" t="s">
        <v>1000</v>
      </c>
      <c r="F596" s="800" t="s">
        <v>158</v>
      </c>
      <c r="G596" s="800"/>
      <c r="H596" s="800" t="s">
        <v>1918</v>
      </c>
      <c r="I596" s="800" t="s">
        <v>1713</v>
      </c>
      <c r="J596" s="822" t="str">
        <f t="shared" si="22"/>
        <v>TungstenCNMC (Guangxi) PGMA Co., Ltd.</v>
      </c>
      <c r="K596" s="822" t="str">
        <f t="shared" si="23"/>
        <v>TungstenCNMC (Guangxi) PGMA Co., Ltd.</v>
      </c>
    </row>
    <row r="597">
      <c r="A597" s="800" t="s">
        <v>148</v>
      </c>
      <c r="B597" s="800" t="s">
        <v>1078</v>
      </c>
      <c r="C597" s="800" t="s">
        <v>1078</v>
      </c>
      <c r="D597" s="800" t="s">
        <v>1189</v>
      </c>
      <c r="E597" s="800" t="s">
        <v>1077</v>
      </c>
      <c r="F597" s="800" t="s">
        <v>158</v>
      </c>
      <c r="G597" s="800"/>
      <c r="H597" s="800" t="s">
        <v>1919</v>
      </c>
      <c r="I597" s="800" t="s">
        <v>1720</v>
      </c>
      <c r="J597" s="822" t="str">
        <f t="shared" si="22"/>
        <v>TungstenCronimet Brasil Ltda</v>
      </c>
      <c r="K597" s="822" t="str">
        <f t="shared" si="23"/>
        <v>TungstenCronimet Brasil Ltda</v>
      </c>
    </row>
    <row r="598">
      <c r="A598" s="800" t="s">
        <v>148</v>
      </c>
      <c r="B598" s="800" t="s">
        <v>990</v>
      </c>
      <c r="C598" s="800" t="s">
        <v>990</v>
      </c>
      <c r="D598" s="800" t="s">
        <v>1273</v>
      </c>
      <c r="E598" s="800" t="s">
        <v>989</v>
      </c>
      <c r="F598" s="800" t="s">
        <v>158</v>
      </c>
      <c r="G598" s="800"/>
      <c r="H598" s="800" t="s">
        <v>1920</v>
      </c>
      <c r="I598" s="800" t="s">
        <v>1921</v>
      </c>
      <c r="J598" s="822" t="str">
        <f t="shared" si="22"/>
        <v>TungstenDONGKUK INDUSTRIES CO., LTD.</v>
      </c>
      <c r="K598" s="822" t="str">
        <f t="shared" si="23"/>
        <v>TungstenDONGKUK INDUSTRIES CO., LTD.</v>
      </c>
    </row>
    <row r="599">
      <c r="A599" s="800" t="s">
        <v>148</v>
      </c>
      <c r="B599" s="800" t="s">
        <v>1922</v>
      </c>
      <c r="C599" s="800" t="s">
        <v>205</v>
      </c>
      <c r="D599" s="800" t="s">
        <v>1194</v>
      </c>
      <c r="E599" s="800" t="s">
        <v>204</v>
      </c>
      <c r="F599" s="800" t="s">
        <v>158</v>
      </c>
      <c r="G599" s="800"/>
      <c r="H599" s="800" t="s">
        <v>1923</v>
      </c>
      <c r="I599" s="800" t="s">
        <v>1312</v>
      </c>
      <c r="J599" s="822" t="str">
        <f t="shared" si="22"/>
        <v>TungstenFujian Xinlu Tungsten</v>
      </c>
      <c r="K599" s="822" t="str">
        <f t="shared" si="23"/>
        <v>TungstenFujian Xinlu Tungsten</v>
      </c>
    </row>
    <row r="600">
      <c r="A600" s="800" t="s">
        <v>148</v>
      </c>
      <c r="B600" s="800" t="s">
        <v>205</v>
      </c>
      <c r="C600" s="800" t="s">
        <v>205</v>
      </c>
      <c r="D600" s="800" t="s">
        <v>1194</v>
      </c>
      <c r="E600" s="800" t="s">
        <v>204</v>
      </c>
      <c r="F600" s="800" t="s">
        <v>158</v>
      </c>
      <c r="G600" s="800"/>
      <c r="H600" s="800" t="s">
        <v>1923</v>
      </c>
      <c r="I600" s="800" t="s">
        <v>1312</v>
      </c>
      <c r="J600" s="822" t="str">
        <f t="shared" si="22"/>
        <v>TungstenFujian Xinlu Tungsten Co., Ltd.</v>
      </c>
      <c r="K600" s="822" t="str">
        <f t="shared" si="23"/>
        <v>TungstenFujian Xinlu Tungsten Co., Ltd.</v>
      </c>
    </row>
    <row r="601">
      <c r="A601" s="800" t="s">
        <v>148</v>
      </c>
      <c r="B601" s="800" t="s">
        <v>1032</v>
      </c>
      <c r="C601" s="800" t="s">
        <v>1032</v>
      </c>
      <c r="D601" s="800" t="s">
        <v>1194</v>
      </c>
      <c r="E601" s="800" t="s">
        <v>1031</v>
      </c>
      <c r="F601" s="800" t="s">
        <v>158</v>
      </c>
      <c r="G601" s="800"/>
      <c r="H601" s="800" t="s">
        <v>1767</v>
      </c>
      <c r="I601" s="800" t="s">
        <v>1374</v>
      </c>
      <c r="J601" s="822" t="str">
        <f t="shared" si="22"/>
        <v>TungstenGanzhou Jiangwu Ferrotungsten Co., Ltd.</v>
      </c>
      <c r="K601" s="822" t="str">
        <f t="shared" si="23"/>
        <v>TungstenGanzhou Jiangwu Ferrotungsten Co., Ltd.</v>
      </c>
    </row>
    <row r="602">
      <c r="A602" s="800" t="s">
        <v>148</v>
      </c>
      <c r="B602" s="800" t="s">
        <v>1005</v>
      </c>
      <c r="C602" s="800" t="s">
        <v>1005</v>
      </c>
      <c r="D602" s="800" t="s">
        <v>1194</v>
      </c>
      <c r="E602" s="800" t="s">
        <v>1004</v>
      </c>
      <c r="F602" s="800" t="s">
        <v>158</v>
      </c>
      <c r="G602" s="800"/>
      <c r="H602" s="800" t="s">
        <v>1767</v>
      </c>
      <c r="I602" s="780" t="s">
        <v>1374</v>
      </c>
      <c r="J602" s="822" t="str">
        <f t="shared" si="22"/>
        <v>TungstenGanzhou Seadragon W &amp; Mo Co., Ltd.</v>
      </c>
      <c r="K602" s="822" t="str">
        <f t="shared" si="23"/>
        <v>TungstenGanzhou Seadragon W &amp; Mo Co., Ltd.</v>
      </c>
    </row>
    <row r="603">
      <c r="A603" s="800" t="s">
        <v>148</v>
      </c>
      <c r="B603" s="800" t="s">
        <v>1924</v>
      </c>
      <c r="C603" s="800" t="s">
        <v>1003</v>
      </c>
      <c r="D603" s="800" t="s">
        <v>1194</v>
      </c>
      <c r="E603" s="800" t="s">
        <v>1002</v>
      </c>
      <c r="F603" s="800" t="s">
        <v>158</v>
      </c>
      <c r="G603" s="800"/>
      <c r="H603" s="800" t="s">
        <v>1541</v>
      </c>
      <c r="I603" s="780" t="s">
        <v>1330</v>
      </c>
      <c r="J603" s="822" t="str">
        <f t="shared" si="22"/>
        <v>TungstenGEM Co., Ltd.</v>
      </c>
      <c r="K603" s="822" t="str">
        <f t="shared" si="23"/>
        <v>TungstenGEM Co., Ltd.</v>
      </c>
    </row>
    <row r="604">
      <c r="A604" s="800" t="s">
        <v>148</v>
      </c>
      <c r="B604" s="800" t="s">
        <v>951</v>
      </c>
      <c r="C604" s="800" t="s">
        <v>951</v>
      </c>
      <c r="D604" s="800" t="s">
        <v>1151</v>
      </c>
      <c r="E604" s="800" t="s">
        <v>950</v>
      </c>
      <c r="F604" s="800" t="s">
        <v>158</v>
      </c>
      <c r="G604" s="800"/>
      <c r="H604" s="800" t="s">
        <v>1925</v>
      </c>
      <c r="I604" s="780" t="s">
        <v>1153</v>
      </c>
      <c r="J604" s="822" t="str">
        <f t="shared" si="22"/>
        <v>TungstenGlobal Tungsten &amp; Powders LLC</v>
      </c>
      <c r="K604" s="822" t="str">
        <f t="shared" si="23"/>
        <v>TungstenGlobal Tungsten &amp; Powders LLC</v>
      </c>
    </row>
    <row r="605">
      <c r="A605" s="800" t="s">
        <v>148</v>
      </c>
      <c r="B605" s="800" t="s">
        <v>1926</v>
      </c>
      <c r="C605" s="800" t="s">
        <v>951</v>
      </c>
      <c r="D605" s="800" t="s">
        <v>1151</v>
      </c>
      <c r="E605" s="800" t="s">
        <v>950</v>
      </c>
      <c r="F605" s="800" t="s">
        <v>158</v>
      </c>
      <c r="G605" s="800"/>
      <c r="H605" s="800" t="s">
        <v>1925</v>
      </c>
      <c r="I605" s="780" t="s">
        <v>1153</v>
      </c>
      <c r="J605" s="822" t="str">
        <f t="shared" si="22"/>
        <v>TungstenGTP</v>
      </c>
      <c r="K605" s="822" t="str">
        <f t="shared" si="23"/>
        <v>TungstenGTP</v>
      </c>
    </row>
    <row r="606">
      <c r="A606" s="800" t="s">
        <v>148</v>
      </c>
      <c r="B606" s="800" t="s">
        <v>995</v>
      </c>
      <c r="C606" s="800" t="s">
        <v>995</v>
      </c>
      <c r="D606" s="800" t="s">
        <v>1194</v>
      </c>
      <c r="E606" s="800" t="s">
        <v>994</v>
      </c>
      <c r="F606" s="800" t="s">
        <v>158</v>
      </c>
      <c r="G606" s="800"/>
      <c r="H606" s="800" t="s">
        <v>1764</v>
      </c>
      <c r="I606" s="780" t="s">
        <v>1330</v>
      </c>
      <c r="J606" s="822" t="str">
        <f t="shared" si="22"/>
        <v>TungstenGuangdong Xianglu Tungsten Co., Ltd.</v>
      </c>
      <c r="K606" s="822" t="str">
        <f t="shared" si="23"/>
        <v>TungstenGuangdong Xianglu Tungsten Co., Ltd.</v>
      </c>
    </row>
    <row r="607">
      <c r="A607" s="800" t="s">
        <v>148</v>
      </c>
      <c r="B607" s="800" t="s">
        <v>1634</v>
      </c>
      <c r="C607" s="800" t="s">
        <v>218</v>
      </c>
      <c r="D607" s="800" t="s">
        <v>1159</v>
      </c>
      <c r="E607" s="800" t="s">
        <v>987</v>
      </c>
      <c r="F607" s="800" t="s">
        <v>158</v>
      </c>
      <c r="G607" s="800"/>
      <c r="H607" s="800" t="s">
        <v>1635</v>
      </c>
      <c r="I607" s="780" t="s">
        <v>1161</v>
      </c>
      <c r="J607" s="822" t="str">
        <f t="shared" si="22"/>
        <v>TungstenH.C. Starck Smelting GmbH &amp; Co. KG</v>
      </c>
      <c r="K607" s="822" t="str">
        <f t="shared" si="23"/>
        <v>TungstenH.C. Starck Smelting GmbH &amp; Co. KG</v>
      </c>
    </row>
    <row r="608">
      <c r="A608" s="800" t="s">
        <v>148</v>
      </c>
      <c r="B608" s="800" t="s">
        <v>992</v>
      </c>
      <c r="C608" s="800" t="s">
        <v>992</v>
      </c>
      <c r="D608" s="800" t="s">
        <v>1159</v>
      </c>
      <c r="E608" s="800" t="s">
        <v>991</v>
      </c>
      <c r="F608" s="800" t="s">
        <v>158</v>
      </c>
      <c r="G608" s="800"/>
      <c r="H608" s="800" t="s">
        <v>1637</v>
      </c>
      <c r="I608" s="780" t="s">
        <v>1638</v>
      </c>
      <c r="J608" s="822" t="str">
        <f t="shared" si="22"/>
        <v>TungstenH.C. Starck Tungsten GmbH</v>
      </c>
      <c r="K608" s="822" t="str">
        <f t="shared" si="23"/>
        <v>TungstenH.C. Starck Tungsten GmbH</v>
      </c>
    </row>
    <row r="609">
      <c r="A609" s="800" t="s">
        <v>148</v>
      </c>
      <c r="B609" s="800" t="s">
        <v>1927</v>
      </c>
      <c r="C609" s="800" t="s">
        <v>1032</v>
      </c>
      <c r="D609" s="800" t="s">
        <v>1194</v>
      </c>
      <c r="E609" s="800" t="s">
        <v>1031</v>
      </c>
      <c r="F609" s="800" t="s">
        <v>158</v>
      </c>
      <c r="G609" s="800"/>
      <c r="H609" s="800" t="s">
        <v>1767</v>
      </c>
      <c r="I609" s="780" t="s">
        <v>1374</v>
      </c>
      <c r="J609" s="822" t="str">
        <f t="shared" si="22"/>
        <v>TungstenHan River Pelican State Alloy Co., Ltd.</v>
      </c>
      <c r="K609" s="822" t="str">
        <f t="shared" si="23"/>
        <v>TungstenHan River Pelican State Alloy Co., Ltd.</v>
      </c>
    </row>
    <row r="610">
      <c r="A610" s="800" t="s">
        <v>148</v>
      </c>
      <c r="B610" s="800" t="s">
        <v>697</v>
      </c>
      <c r="C610" s="800" t="s">
        <v>697</v>
      </c>
      <c r="D610" s="800" t="s">
        <v>1273</v>
      </c>
      <c r="E610" s="800" t="s">
        <v>696</v>
      </c>
      <c r="F610" s="800" t="s">
        <v>158</v>
      </c>
      <c r="G610" s="800"/>
      <c r="H610" s="800" t="s">
        <v>1928</v>
      </c>
      <c r="I610" s="780" t="s">
        <v>1584</v>
      </c>
      <c r="J610" s="822" t="str">
        <f t="shared" si="22"/>
        <v>TungstenHANNAE FOR T Co., Ltd.</v>
      </c>
      <c r="K610" s="822" t="str">
        <f t="shared" si="23"/>
        <v>TungstenHANNAE FOR T Co., Ltd.</v>
      </c>
    </row>
    <row r="611">
      <c r="A611" s="800" t="s">
        <v>148</v>
      </c>
      <c r="B611" s="800" t="s">
        <v>1003</v>
      </c>
      <c r="C611" s="800" t="s">
        <v>1003</v>
      </c>
      <c r="D611" s="800" t="s">
        <v>1194</v>
      </c>
      <c r="E611" s="800" t="s">
        <v>1002</v>
      </c>
      <c r="F611" s="800" t="s">
        <v>158</v>
      </c>
      <c r="G611" s="800"/>
      <c r="H611" s="800" t="s">
        <v>1541</v>
      </c>
      <c r="I611" s="780" t="s">
        <v>1330</v>
      </c>
      <c r="J611" s="822" t="str">
        <f t="shared" si="22"/>
        <v>TungstenHubei Green Tungsten Co., Ltd.</v>
      </c>
      <c r="K611" s="822" t="str">
        <f t="shared" si="23"/>
        <v>TungstenHubei Green Tungsten Co., Ltd.</v>
      </c>
    </row>
    <row r="612">
      <c r="A612" s="800" t="s">
        <v>148</v>
      </c>
      <c r="B612" s="800" t="s">
        <v>1929</v>
      </c>
      <c r="C612" s="800" t="s">
        <v>1019</v>
      </c>
      <c r="D612" s="800" t="s">
        <v>1194</v>
      </c>
      <c r="E612" s="800" t="s">
        <v>1018</v>
      </c>
      <c r="F612" s="800" t="s">
        <v>158</v>
      </c>
      <c r="G612" s="800"/>
      <c r="H612" s="800" t="s">
        <v>1639</v>
      </c>
      <c r="I612" s="780" t="s">
        <v>1348</v>
      </c>
      <c r="J612" s="822" t="str">
        <f t="shared" si="22"/>
        <v>TungstenHuman Chun-Chang non-ferrous Smelting &amp; Concentrating Co., Ltd.</v>
      </c>
      <c r="K612" s="822" t="str">
        <f t="shared" si="23"/>
        <v>TungstenHuman Chun-Chang non-ferrous Smelting &amp; Concentrating Co., Ltd.</v>
      </c>
    </row>
    <row r="613">
      <c r="A613" s="800" t="s">
        <v>148</v>
      </c>
      <c r="B613" s="800" t="s">
        <v>564</v>
      </c>
      <c r="C613" s="800" t="s">
        <v>564</v>
      </c>
      <c r="D613" s="800" t="s">
        <v>1194</v>
      </c>
      <c r="E613" s="800" t="s">
        <v>1930</v>
      </c>
      <c r="F613" s="800" t="s">
        <v>158</v>
      </c>
      <c r="G613" s="800"/>
      <c r="H613" s="800" t="s">
        <v>1347</v>
      </c>
      <c r="I613" s="780" t="s">
        <v>1348</v>
      </c>
      <c r="J613" s="822" t="str">
        <f t="shared" si="22"/>
        <v>TungstenHunan Chenzhou Mining Co., Ltd.</v>
      </c>
      <c r="K613" s="822" t="str">
        <f t="shared" si="23"/>
        <v>TungstenHunan Chenzhou Mining Co., Ltd.</v>
      </c>
    </row>
    <row r="614">
      <c r="A614" s="800" t="s">
        <v>148</v>
      </c>
      <c r="B614" s="800" t="s">
        <v>1349</v>
      </c>
      <c r="C614" s="800" t="s">
        <v>564</v>
      </c>
      <c r="D614" s="800" t="s">
        <v>1194</v>
      </c>
      <c r="E614" s="800" t="s">
        <v>1930</v>
      </c>
      <c r="F614" s="800" t="s">
        <v>158</v>
      </c>
      <c r="G614" s="800"/>
      <c r="H614" s="800" t="s">
        <v>1347</v>
      </c>
      <c r="I614" s="780" t="s">
        <v>1348</v>
      </c>
      <c r="J614" s="822" t="str">
        <f t="shared" si="22"/>
        <v>TungstenHunan Chenzhou Mining Group Co., Ltd.</v>
      </c>
      <c r="K614" s="822" t="str">
        <f t="shared" si="23"/>
        <v>TungstenHunan Chenzhou Mining Group Co., Ltd.</v>
      </c>
    </row>
    <row r="615">
      <c r="A615" s="800" t="s">
        <v>148</v>
      </c>
      <c r="B615" s="800" t="s">
        <v>1931</v>
      </c>
      <c r="C615" s="800" t="s">
        <v>1019</v>
      </c>
      <c r="D615" s="800" t="s">
        <v>1194</v>
      </c>
      <c r="E615" s="800" t="s">
        <v>1018</v>
      </c>
      <c r="F615" s="800" t="s">
        <v>158</v>
      </c>
      <c r="G615" s="800"/>
      <c r="H615" s="800" t="s">
        <v>1639</v>
      </c>
      <c r="I615" s="780" t="s">
        <v>1348</v>
      </c>
      <c r="J615" s="822" t="str">
        <f t="shared" si="22"/>
        <v>TungstenHunan Chunchang Nonferrous Metals Co., Ltd.</v>
      </c>
      <c r="K615" s="822" t="str">
        <f t="shared" si="23"/>
        <v>TungstenHunan Chunchang Nonferrous Metals Co., Ltd.</v>
      </c>
    </row>
    <row r="616">
      <c r="A616" s="800" t="s">
        <v>148</v>
      </c>
      <c r="B616" s="800" t="s">
        <v>1019</v>
      </c>
      <c r="C616" s="800" t="s">
        <v>1019</v>
      </c>
      <c r="D616" s="800" t="s">
        <v>1194</v>
      </c>
      <c r="E616" s="800" t="s">
        <v>1018</v>
      </c>
      <c r="F616" s="800" t="s">
        <v>158</v>
      </c>
      <c r="G616" s="800"/>
      <c r="H616" s="800" t="s">
        <v>1639</v>
      </c>
      <c r="I616" s="780" t="s">
        <v>1348</v>
      </c>
      <c r="J616" s="822" t="str">
        <f t="shared" si="22"/>
        <v>TungstenHunan Jintai New Material Co., Ltd.</v>
      </c>
      <c r="K616" s="822" t="str">
        <f t="shared" si="23"/>
        <v>TungstenHunan Jintai New Material Co., Ltd.</v>
      </c>
    </row>
    <row r="617">
      <c r="A617" s="800" t="s">
        <v>148</v>
      </c>
      <c r="B617" s="800" t="s">
        <v>1014</v>
      </c>
      <c r="C617" s="800" t="s">
        <v>1014</v>
      </c>
      <c r="D617" s="800" t="s">
        <v>1194</v>
      </c>
      <c r="E617" s="800" t="s">
        <v>1013</v>
      </c>
      <c r="F617" s="800" t="s">
        <v>158</v>
      </c>
      <c r="G617" s="800"/>
      <c r="H617" s="800" t="s">
        <v>1351</v>
      </c>
      <c r="I617" s="780" t="s">
        <v>1348</v>
      </c>
      <c r="J617" s="822" t="str">
        <f t="shared" si="22"/>
        <v>TungstenHunan Shizhuyuan Nonferrous Metals Co., Ltd. Chenzhou Tungsten Products Branch</v>
      </c>
      <c r="K617" s="822" t="str">
        <f t="shared" si="23"/>
        <v>TungstenHunan Shizhuyuan Nonferrous Metals Co., Ltd. Chenzhou Tungsten Products Branch</v>
      </c>
    </row>
    <row r="618">
      <c r="A618" s="800" t="s">
        <v>148</v>
      </c>
      <c r="B618" s="800" t="s">
        <v>970</v>
      </c>
      <c r="C618" s="800" t="s">
        <v>970</v>
      </c>
      <c r="D618" s="800" t="s">
        <v>1287</v>
      </c>
      <c r="E618" s="800" t="s">
        <v>969</v>
      </c>
      <c r="F618" s="800" t="s">
        <v>158</v>
      </c>
      <c r="G618" s="800"/>
      <c r="H618" s="800" t="s">
        <v>1932</v>
      </c>
      <c r="I618" s="780" t="s">
        <v>1933</v>
      </c>
      <c r="J618" s="822" t="str">
        <f t="shared" si="22"/>
        <v>TungstenHydrometallurg, JSC</v>
      </c>
      <c r="K618" s="822" t="str">
        <f t="shared" si="23"/>
        <v>TungstenHydrometallurg, JSC</v>
      </c>
    </row>
    <row r="619">
      <c r="A619" s="800" t="s">
        <v>148</v>
      </c>
      <c r="B619" s="800" t="s">
        <v>985</v>
      </c>
      <c r="C619" s="800" t="s">
        <v>985</v>
      </c>
      <c r="D619" s="800" t="s">
        <v>1166</v>
      </c>
      <c r="E619" s="800" t="s">
        <v>984</v>
      </c>
      <c r="F619" s="800" t="s">
        <v>158</v>
      </c>
      <c r="G619" s="800"/>
      <c r="H619" s="800" t="s">
        <v>1934</v>
      </c>
      <c r="I619" s="780" t="s">
        <v>1171</v>
      </c>
      <c r="J619" s="822" t="str">
        <f t="shared" si="22"/>
        <v>TungstenJapan New Metals Co., Ltd.</v>
      </c>
      <c r="K619" s="822" t="str">
        <f t="shared" si="23"/>
        <v>TungstenJapan New Metals Co., Ltd.</v>
      </c>
    </row>
    <row r="620">
      <c r="A620" s="800" t="s">
        <v>148</v>
      </c>
      <c r="B620" s="800" t="s">
        <v>1016</v>
      </c>
      <c r="C620" s="800" t="s">
        <v>1016</v>
      </c>
      <c r="D620" s="800" t="s">
        <v>1194</v>
      </c>
      <c r="E620" s="800" t="s">
        <v>1015</v>
      </c>
      <c r="F620" s="800" t="s">
        <v>158</v>
      </c>
      <c r="G620" s="800"/>
      <c r="H620" s="800" t="s">
        <v>1767</v>
      </c>
      <c r="I620" s="780" t="s">
        <v>1374</v>
      </c>
      <c r="J620" s="822" t="str">
        <f t="shared" si="22"/>
        <v>TungstenJiangwu H.C. Starck Tungsten Products Co., Ltd.</v>
      </c>
      <c r="K620" s="822" t="str">
        <f t="shared" si="23"/>
        <v>TungstenJiangwu H.C. Starck Tungsten Products Co., Ltd.</v>
      </c>
    </row>
    <row r="621">
      <c r="A621" s="800" t="s">
        <v>148</v>
      </c>
      <c r="B621" s="800" t="s">
        <v>1041</v>
      </c>
      <c r="C621" s="800" t="s">
        <v>1041</v>
      </c>
      <c r="D621" s="800" t="s">
        <v>1194</v>
      </c>
      <c r="E621" s="800" t="s">
        <v>1040</v>
      </c>
      <c r="F621" s="800" t="s">
        <v>158</v>
      </c>
      <c r="G621" s="800"/>
      <c r="H621" s="800" t="s">
        <v>1935</v>
      </c>
      <c r="I621" s="780" t="s">
        <v>1374</v>
      </c>
      <c r="J621" s="822" t="str">
        <f t="shared" si="22"/>
        <v>TungstenJiangxi Gan Bei Tungsten Co., Ltd.</v>
      </c>
      <c r="K621" s="822" t="str">
        <f t="shared" si="23"/>
        <v>TungstenJiangxi Gan Bei Tungsten Co., Ltd.</v>
      </c>
    </row>
    <row r="622">
      <c r="A622" s="800" t="s">
        <v>148</v>
      </c>
      <c r="B622" s="800" t="s">
        <v>1029</v>
      </c>
      <c r="C622" s="800" t="s">
        <v>1029</v>
      </c>
      <c r="D622" s="800" t="s">
        <v>1194</v>
      </c>
      <c r="E622" s="800" t="s">
        <v>1028</v>
      </c>
      <c r="F622" s="800" t="s">
        <v>158</v>
      </c>
      <c r="G622" s="800"/>
      <c r="H622" s="800" t="s">
        <v>1936</v>
      </c>
      <c r="I622" s="780" t="s">
        <v>1374</v>
      </c>
      <c r="J622" s="822" t="str">
        <f t="shared" si="22"/>
        <v>TungstenJiangxi Minmetals Gao'an Non-ferrous Metals Co., Ltd.</v>
      </c>
      <c r="K622" s="822" t="str">
        <f t="shared" si="23"/>
        <v>TungstenJiangxi Minmetals Gao'an Non-ferrous Metals Co., Ltd.</v>
      </c>
    </row>
    <row r="623">
      <c r="A623" s="800" t="s">
        <v>148</v>
      </c>
      <c r="B623" s="800" t="s">
        <v>1035</v>
      </c>
      <c r="C623" s="800" t="s">
        <v>1035</v>
      </c>
      <c r="D623" s="800" t="s">
        <v>1194</v>
      </c>
      <c r="E623" s="800" t="s">
        <v>1034</v>
      </c>
      <c r="F623" s="800" t="s">
        <v>158</v>
      </c>
      <c r="G623" s="800"/>
      <c r="H623" s="800" t="s">
        <v>1937</v>
      </c>
      <c r="I623" s="780" t="s">
        <v>1374</v>
      </c>
      <c r="J623" s="822" t="str">
        <f t="shared" si="22"/>
        <v>TungstenJiangxi Tonggu Non-ferrous Metallurgical &amp; Chemical Co., Ltd.</v>
      </c>
      <c r="K623" s="822" t="str">
        <f t="shared" si="23"/>
        <v>TungstenJiangxi Tonggu Non-ferrous Metallurgical &amp; Chemical Co., Ltd.</v>
      </c>
    </row>
    <row r="624">
      <c r="A624" s="780" t="s">
        <v>148</v>
      </c>
      <c r="B624" s="780" t="s">
        <v>1011</v>
      </c>
      <c r="C624" s="780" t="s">
        <v>1011</v>
      </c>
      <c r="D624" s="780" t="s">
        <v>1194</v>
      </c>
      <c r="E624" s="780" t="s">
        <v>1010</v>
      </c>
      <c r="F624" s="800" t="s">
        <v>158</v>
      </c>
      <c r="H624" s="874" t="s">
        <v>1767</v>
      </c>
      <c r="I624" s="874" t="s">
        <v>1374</v>
      </c>
      <c r="J624" s="822" t="str">
        <f t="shared" si="22"/>
        <v>TungstenJiangxi Xinsheng Tungsten Industry Co., Ltd.</v>
      </c>
      <c r="K624" s="822" t="str">
        <f t="shared" si="23"/>
        <v>TungstenJiangxi Xinsheng Tungsten Industry Co., Ltd.</v>
      </c>
    </row>
    <row r="625">
      <c r="A625" s="780" t="s">
        <v>148</v>
      </c>
      <c r="B625" s="780" t="s">
        <v>1038</v>
      </c>
      <c r="C625" s="780" t="s">
        <v>1038</v>
      </c>
      <c r="D625" s="780" t="s">
        <v>1194</v>
      </c>
      <c r="E625" s="780" t="s">
        <v>1037</v>
      </c>
      <c r="F625" s="800" t="s">
        <v>158</v>
      </c>
      <c r="H625" s="800" t="s">
        <v>1767</v>
      </c>
      <c r="I625" s="800" t="s">
        <v>1374</v>
      </c>
      <c r="J625" s="822" t="str">
        <f t="shared" si="22"/>
        <v>TungstenJiangxi Yaosheng Tungsten Co., Ltd.</v>
      </c>
      <c r="K625" s="822" t="str">
        <f t="shared" si="23"/>
        <v>TungstenJiangxi Yaosheng Tungsten Co., Ltd.</v>
      </c>
    </row>
    <row r="626">
      <c r="A626" s="780" t="s">
        <v>148</v>
      </c>
      <c r="B626" s="780" t="s">
        <v>1938</v>
      </c>
      <c r="C626" s="780" t="s">
        <v>1003</v>
      </c>
      <c r="D626" s="780" t="s">
        <v>1194</v>
      </c>
      <c r="E626" s="780" t="s">
        <v>1002</v>
      </c>
      <c r="F626" s="800" t="s">
        <v>158</v>
      </c>
      <c r="H626" s="800" t="s">
        <v>1541</v>
      </c>
      <c r="I626" s="800" t="s">
        <v>1330</v>
      </c>
      <c r="J626" s="822" t="str">
        <f t="shared" si="22"/>
        <v>TungstenJingmen Dewei GEM Tungsten Resources Recycling Co., Ltd.</v>
      </c>
      <c r="K626" s="822" t="str">
        <f t="shared" si="23"/>
        <v>TungstenJingmen Dewei GEM Tungsten Resources Recycling Co., Ltd.</v>
      </c>
    </row>
    <row r="627">
      <c r="A627" s="780" t="s">
        <v>148</v>
      </c>
      <c r="B627" s="780" t="s">
        <v>965</v>
      </c>
      <c r="C627" s="780" t="s">
        <v>965</v>
      </c>
      <c r="D627" s="780" t="s">
        <v>1287</v>
      </c>
      <c r="E627" s="780" t="s">
        <v>964</v>
      </c>
      <c r="F627" s="800" t="s">
        <v>158</v>
      </c>
      <c r="H627" s="874" t="s">
        <v>1939</v>
      </c>
      <c r="I627" s="874" t="s">
        <v>1289</v>
      </c>
      <c r="J627" s="822" t="str">
        <f t="shared" si="22"/>
        <v>TungstenJSC "Kirovgrad Hard Alloys Plant"</v>
      </c>
      <c r="K627" s="822" t="str">
        <f t="shared" si="23"/>
        <v>TungstenJSC "Kirovgrad Hard Alloys Plant"</v>
      </c>
    </row>
    <row r="628">
      <c r="A628" s="780" t="s">
        <v>148</v>
      </c>
      <c r="B628" s="780" t="s">
        <v>1072</v>
      </c>
      <c r="C628" s="780" t="s">
        <v>1072</v>
      </c>
      <c r="D628" s="780" t="s">
        <v>1692</v>
      </c>
      <c r="E628" s="780" t="s">
        <v>1071</v>
      </c>
      <c r="F628" s="800" t="s">
        <v>158</v>
      </c>
      <c r="H628" s="874" t="s">
        <v>1940</v>
      </c>
      <c r="I628" s="874" t="s">
        <v>1941</v>
      </c>
      <c r="J628" s="822" t="str">
        <f t="shared" si="22"/>
        <v>TungstenKenee Mining Corporation Vietnam</v>
      </c>
      <c r="K628" s="822" t="str">
        <f t="shared" si="23"/>
        <v>TungstenKenee Mining Corporation Vietnam</v>
      </c>
    </row>
    <row r="629">
      <c r="A629" s="780" t="s">
        <v>148</v>
      </c>
      <c r="B629" s="780" t="s">
        <v>957</v>
      </c>
      <c r="C629" s="780" t="s">
        <v>957</v>
      </c>
      <c r="D629" s="780" t="s">
        <v>1151</v>
      </c>
      <c r="E629" s="780" t="s">
        <v>956</v>
      </c>
      <c r="F629" s="800" t="s">
        <v>158</v>
      </c>
      <c r="H629" s="874" t="s">
        <v>1942</v>
      </c>
      <c r="I629" s="874" t="s">
        <v>1943</v>
      </c>
      <c r="J629" s="822" t="str">
        <f t="shared" si="22"/>
        <v>TungstenKennametal Fallon</v>
      </c>
      <c r="K629" s="822" t="str">
        <f t="shared" si="23"/>
        <v>TungstenKennametal Fallon</v>
      </c>
    </row>
    <row r="630">
      <c r="A630" s="780" t="s">
        <v>148</v>
      </c>
      <c r="B630" s="780" t="s">
        <v>960</v>
      </c>
      <c r="C630" s="780" t="s">
        <v>960</v>
      </c>
      <c r="D630" s="780" t="s">
        <v>1151</v>
      </c>
      <c r="E630" s="780" t="s">
        <v>959</v>
      </c>
      <c r="F630" s="800" t="s">
        <v>158</v>
      </c>
      <c r="H630" s="874" t="s">
        <v>1911</v>
      </c>
      <c r="I630" s="874" t="s">
        <v>1912</v>
      </c>
      <c r="J630" s="822" t="str">
        <f t="shared" si="22"/>
        <v>TungstenKennametal Huntsville</v>
      </c>
      <c r="K630" s="822" t="str">
        <f t="shared" si="23"/>
        <v>TungstenKennametal Huntsville</v>
      </c>
    </row>
    <row r="631">
      <c r="A631" s="780" t="s">
        <v>148</v>
      </c>
      <c r="B631" s="780" t="s">
        <v>962</v>
      </c>
      <c r="C631" s="780" t="s">
        <v>962</v>
      </c>
      <c r="D631" s="780" t="s">
        <v>1290</v>
      </c>
      <c r="E631" s="780" t="s">
        <v>961</v>
      </c>
      <c r="F631" s="800" t="s">
        <v>158</v>
      </c>
      <c r="H631" s="874" t="s">
        <v>1944</v>
      </c>
      <c r="I631" s="874" t="s">
        <v>1945</v>
      </c>
      <c r="J631" s="822" t="str">
        <f t="shared" si="22"/>
        <v>TungstenLianyou Metals Co., Ltd.</v>
      </c>
      <c r="K631" s="822" t="str">
        <f t="shared" si="23"/>
        <v>TungstenLianyou Metals Co., Ltd.</v>
      </c>
    </row>
    <row r="632">
      <c r="A632" s="780" t="s">
        <v>148</v>
      </c>
      <c r="B632" s="780" t="s">
        <v>305</v>
      </c>
      <c r="C632" s="780" t="s">
        <v>305</v>
      </c>
      <c r="D632" s="780" t="s">
        <v>1290</v>
      </c>
      <c r="E632" s="780" t="s">
        <v>304</v>
      </c>
      <c r="F632" s="800" t="s">
        <v>158</v>
      </c>
      <c r="H632" s="874" t="s">
        <v>1946</v>
      </c>
      <c r="I632" s="874" t="s">
        <v>1947</v>
      </c>
      <c r="J632" s="822" t="str">
        <f t="shared" si="22"/>
        <v>TungstenLianyou Resources Co., Ltd.</v>
      </c>
      <c r="K632" s="822" t="str">
        <f t="shared" si="23"/>
        <v>TungstenLianyou Resources Co., Ltd.</v>
      </c>
    </row>
    <row r="633">
      <c r="A633" s="780" t="s">
        <v>148</v>
      </c>
      <c r="B633" s="780" t="s">
        <v>358</v>
      </c>
      <c r="C633" s="780" t="s">
        <v>358</v>
      </c>
      <c r="D633" s="780" t="s">
        <v>1287</v>
      </c>
      <c r="E633" s="780" t="s">
        <v>357</v>
      </c>
      <c r="F633" s="800" t="s">
        <v>158</v>
      </c>
      <c r="H633" s="874" t="s">
        <v>1948</v>
      </c>
      <c r="I633" s="874" t="s">
        <v>1949</v>
      </c>
      <c r="J633" s="822" t="str">
        <f t="shared" si="22"/>
        <v>TungstenLLC Vostok</v>
      </c>
      <c r="K633" s="822" t="str">
        <f t="shared" si="23"/>
        <v>TungstenLLC Vostok</v>
      </c>
    </row>
    <row r="634">
      <c r="A634" s="780" t="s">
        <v>148</v>
      </c>
      <c r="B634" s="780" t="s">
        <v>418</v>
      </c>
      <c r="C634" s="780" t="s">
        <v>418</v>
      </c>
      <c r="D634" s="780" t="s">
        <v>1462</v>
      </c>
      <c r="E634" s="780" t="s">
        <v>417</v>
      </c>
      <c r="F634" s="800" t="s">
        <v>158</v>
      </c>
      <c r="H634" s="874" t="s">
        <v>1950</v>
      </c>
      <c r="I634" s="874" t="s">
        <v>1951</v>
      </c>
      <c r="J634" s="822" t="str">
        <f t="shared" si="22"/>
        <v>TungstenMALAMET SMELTING SDN. BHD.</v>
      </c>
      <c r="K634" s="822" t="str">
        <f t="shared" si="23"/>
        <v>TungstenMALAMET SMELTING SDN. BHD.</v>
      </c>
    </row>
    <row r="635">
      <c r="A635" s="780" t="s">
        <v>148</v>
      </c>
      <c r="B635" s="780" t="s">
        <v>1024</v>
      </c>
      <c r="C635" s="780" t="s">
        <v>1024</v>
      </c>
      <c r="D635" s="780" t="s">
        <v>1194</v>
      </c>
      <c r="E635" s="780" t="s">
        <v>1023</v>
      </c>
      <c r="F635" s="800" t="s">
        <v>158</v>
      </c>
      <c r="H635" s="874" t="s">
        <v>1952</v>
      </c>
      <c r="I635" s="874" t="s">
        <v>1254</v>
      </c>
      <c r="J635" s="822" t="str">
        <f t="shared" si="22"/>
        <v>TungstenMalipo Haiyu Tungsten Co., Ltd.</v>
      </c>
      <c r="K635" s="822" t="str">
        <f t="shared" si="23"/>
        <v>TungstenMalipo Haiyu Tungsten Co., Ltd.</v>
      </c>
    </row>
    <row r="636">
      <c r="A636" s="780" t="s">
        <v>148</v>
      </c>
      <c r="B636" s="780" t="s">
        <v>945</v>
      </c>
      <c r="C636" s="780" t="s">
        <v>945</v>
      </c>
      <c r="D636" s="780" t="s">
        <v>1692</v>
      </c>
      <c r="E636" s="780" t="s">
        <v>944</v>
      </c>
      <c r="F636" s="800" t="s">
        <v>158</v>
      </c>
      <c r="H636" s="874" t="s">
        <v>1953</v>
      </c>
      <c r="I636" s="874" t="s">
        <v>1954</v>
      </c>
      <c r="J636" s="822" t="str">
        <f t="shared" si="22"/>
        <v>TungstenMasan High-Tech Materials</v>
      </c>
      <c r="K636" s="822" t="str">
        <f t="shared" si="23"/>
        <v>TungstenMasan High-Tech Materials</v>
      </c>
    </row>
    <row r="637">
      <c r="A637" s="780" t="s">
        <v>148</v>
      </c>
      <c r="B637" s="780" t="s">
        <v>1955</v>
      </c>
      <c r="C637" s="780" t="s">
        <v>945</v>
      </c>
      <c r="D637" s="780" t="s">
        <v>1692</v>
      </c>
      <c r="E637" s="780" t="s">
        <v>944</v>
      </c>
      <c r="F637" s="800" t="s">
        <v>158</v>
      </c>
      <c r="H637" s="874" t="s">
        <v>1953</v>
      </c>
      <c r="I637" s="874" t="s">
        <v>1954</v>
      </c>
      <c r="J637" s="822" t="str">
        <f t="shared" si="22"/>
        <v>TungstenMasan Tungsten Chemical LLC (MTC)</v>
      </c>
      <c r="K637" s="822" t="str">
        <f t="shared" si="23"/>
        <v>TungstenMasan Tungsten Chemical LLC (MTC)</v>
      </c>
    </row>
    <row r="638">
      <c r="A638" s="780" t="s">
        <v>148</v>
      </c>
      <c r="B638" s="780" t="s">
        <v>976</v>
      </c>
      <c r="C638" s="780" t="s">
        <v>976</v>
      </c>
      <c r="D638" s="780" t="s">
        <v>1287</v>
      </c>
      <c r="E638" s="780" t="s">
        <v>975</v>
      </c>
      <c r="F638" s="800" t="s">
        <v>158</v>
      </c>
      <c r="H638" s="780" t="s">
        <v>1956</v>
      </c>
      <c r="I638" s="780" t="s">
        <v>1547</v>
      </c>
      <c r="J638" s="822" t="str">
        <f t="shared" si="22"/>
        <v>TungstenMoliren Ltd.</v>
      </c>
      <c r="K638" s="822" t="str">
        <f t="shared" si="23"/>
        <v>TungstenMoliren Ltd.</v>
      </c>
    </row>
    <row r="639">
      <c r="A639" s="780" t="s">
        <v>148</v>
      </c>
      <c r="B639" s="780" t="s">
        <v>384</v>
      </c>
      <c r="C639" s="780" t="s">
        <v>384</v>
      </c>
      <c r="D639" s="780" t="s">
        <v>1692</v>
      </c>
      <c r="E639" s="780" t="s">
        <v>383</v>
      </c>
      <c r="F639" s="800" t="s">
        <v>158</v>
      </c>
      <c r="H639" s="780" t="s">
        <v>1957</v>
      </c>
      <c r="I639" s="780" t="s">
        <v>1958</v>
      </c>
      <c r="J639" s="822" t="str">
        <f t="shared" si="22"/>
        <v>TungstenNam Viet Cromit Joint Stock Company</v>
      </c>
      <c r="K639" s="822" t="str">
        <f t="shared" si="23"/>
        <v>TungstenNam Viet Cromit Joint Stock Company</v>
      </c>
    </row>
    <row r="640">
      <c r="A640" s="780" t="s">
        <v>148</v>
      </c>
      <c r="B640" s="780" t="s">
        <v>1959</v>
      </c>
      <c r="C640" s="780" t="s">
        <v>384</v>
      </c>
      <c r="D640" s="780" t="s">
        <v>1692</v>
      </c>
      <c r="E640" s="780" t="s">
        <v>383</v>
      </c>
      <c r="F640" s="800" t="s">
        <v>158</v>
      </c>
      <c r="H640" s="780" t="s">
        <v>1957</v>
      </c>
      <c r="I640" s="780" t="s">
        <v>1958</v>
      </c>
      <c r="J640" s="822" t="str">
        <f ref="J640:J645" t="shared" si="24">A640&amp;B640</f>
        <v>TungstenNan Viet Ferrochrome Co., Ltd.</v>
      </c>
      <c r="K640" s="822" t="str">
        <f ref="K640:K645" t="shared" si="25">A640&amp;B640</f>
        <v>TungstenNan Viet Ferrochrome Co., Ltd.</v>
      </c>
    </row>
    <row r="641">
      <c r="A641" s="780" t="s">
        <v>148</v>
      </c>
      <c r="B641" s="780" t="s">
        <v>954</v>
      </c>
      <c r="C641" s="780" t="s">
        <v>954</v>
      </c>
      <c r="D641" s="780" t="s">
        <v>1151</v>
      </c>
      <c r="E641" s="780" t="s">
        <v>953</v>
      </c>
      <c r="F641" s="800" t="s">
        <v>158</v>
      </c>
      <c r="H641" s="780" t="s">
        <v>1960</v>
      </c>
      <c r="I641" s="780" t="s">
        <v>1428</v>
      </c>
      <c r="J641" s="822" t="str">
        <f t="shared" si="24"/>
        <v>TungstenNiagara Refining LLC</v>
      </c>
      <c r="K641" s="822" t="str">
        <f t="shared" si="25"/>
        <v>TungstenNiagara Refining LLC</v>
      </c>
    </row>
    <row r="642">
      <c r="A642" s="780" t="s">
        <v>148</v>
      </c>
      <c r="B642" s="780" t="s">
        <v>968</v>
      </c>
      <c r="C642" s="780" t="s">
        <v>968</v>
      </c>
      <c r="D642" s="780" t="s">
        <v>1287</v>
      </c>
      <c r="E642" s="780" t="s">
        <v>967</v>
      </c>
      <c r="F642" s="800" t="s">
        <v>158</v>
      </c>
      <c r="H642" s="780" t="s">
        <v>1961</v>
      </c>
      <c r="I642" s="780" t="s">
        <v>1962</v>
      </c>
      <c r="J642" s="822" t="str">
        <f t="shared" si="24"/>
        <v>TungstenNPP Tyazhmetprom LLC</v>
      </c>
      <c r="K642" s="822" t="str">
        <f t="shared" si="25"/>
        <v>TungstenNPP Tyazhmetprom LLC</v>
      </c>
    </row>
    <row r="643">
      <c r="A643" s="780" t="s">
        <v>148</v>
      </c>
      <c r="B643" s="780" t="s">
        <v>1963</v>
      </c>
      <c r="C643" s="780" t="s">
        <v>945</v>
      </c>
      <c r="D643" s="780" t="s">
        <v>1692</v>
      </c>
      <c r="E643" s="780" t="s">
        <v>944</v>
      </c>
      <c r="F643" s="800" t="s">
        <v>158</v>
      </c>
      <c r="H643" s="780" t="s">
        <v>1953</v>
      </c>
      <c r="I643" s="780" t="s">
        <v>1954</v>
      </c>
      <c r="J643" s="822" t="str">
        <f t="shared" si="24"/>
        <v>TungstenNui Phao H.C. Starck Tungsten Chemicals Manufacturing LLC</v>
      </c>
      <c r="K643" s="822" t="str">
        <f t="shared" si="25"/>
        <v>TungstenNui Phao H.C. Starck Tungsten Chemicals Manufacturing LLC</v>
      </c>
    </row>
    <row r="644">
      <c r="A644" s="780" t="s">
        <v>148</v>
      </c>
      <c r="B644" s="780" t="s">
        <v>1074</v>
      </c>
      <c r="C644" s="780" t="s">
        <v>1074</v>
      </c>
      <c r="D644" s="780" t="s">
        <v>1287</v>
      </c>
      <c r="E644" s="780" t="s">
        <v>1073</v>
      </c>
      <c r="F644" s="800" t="s">
        <v>158</v>
      </c>
      <c r="H644" s="780" t="s">
        <v>1964</v>
      </c>
      <c r="I644" s="780" t="s">
        <v>1547</v>
      </c>
      <c r="J644" s="822" t="str">
        <f t="shared" si="24"/>
        <v>TungstenOOO “Technolom” 1</v>
      </c>
      <c r="K644" s="822" t="str">
        <f t="shared" si="25"/>
        <v>TungstenOOO “Technolom” 1</v>
      </c>
    </row>
    <row r="645">
      <c r="A645" s="780" t="s">
        <v>148</v>
      </c>
      <c r="B645" s="780" t="s">
        <v>1124</v>
      </c>
      <c r="C645" s="780" t="s">
        <v>1124</v>
      </c>
      <c r="D645" s="780" t="s">
        <v>1287</v>
      </c>
      <c r="E645" s="780" t="s">
        <v>1123</v>
      </c>
      <c r="F645" s="800" t="s">
        <v>158</v>
      </c>
      <c r="H645" s="780" t="s">
        <v>1964</v>
      </c>
      <c r="I645" s="780" t="s">
        <v>1547</v>
      </c>
      <c r="J645" s="822" t="str">
        <f t="shared" si="24"/>
        <v>TungstenOOO “Technolom” 2</v>
      </c>
      <c r="K645" s="822" t="str">
        <f t="shared" si="25"/>
        <v>TungstenOOO “Technolom” 2</v>
      </c>
    </row>
    <row r="646">
      <c r="A646" s="780" t="s">
        <v>148</v>
      </c>
      <c r="B646" s="780" t="s">
        <v>1118</v>
      </c>
      <c r="C646" s="780" t="s">
        <v>1118</v>
      </c>
      <c r="D646" s="780" t="s">
        <v>1226</v>
      </c>
      <c r="E646" s="780" t="s">
        <v>1117</v>
      </c>
      <c r="H646" s="780" t="s">
        <v>1965</v>
      </c>
      <c r="I646" s="780" t="s">
        <v>1966</v>
      </c>
      <c r="J646" s="822" t="str">
        <f ref="J646:J664" t="shared" si="26">A646&amp;B646</f>
        <v>TungstenPhilippine Bonway Manufacturing Industrial Corporation</v>
      </c>
      <c r="K646" s="822" t="str">
        <f ref="K646:K664" t="shared" si="27">A646&amp;B646</f>
        <v>TungstenPhilippine Bonway Manufacturing Industrial Corporation</v>
      </c>
    </row>
    <row r="647">
      <c r="A647" s="780" t="s">
        <v>148</v>
      </c>
      <c r="B647" s="780" t="s">
        <v>1070</v>
      </c>
      <c r="C647" s="780" t="s">
        <v>1070</v>
      </c>
      <c r="D647" s="780" t="s">
        <v>1226</v>
      </c>
      <c r="E647" s="780" t="s">
        <v>1069</v>
      </c>
      <c r="H647" s="780" t="s">
        <v>1965</v>
      </c>
      <c r="I647" s="780" t="s">
        <v>1966</v>
      </c>
      <c r="J647" s="822" t="str">
        <f t="shared" si="26"/>
        <v>TungstenPhilippine Carreytech Metal Corp.</v>
      </c>
      <c r="K647" s="822" t="str">
        <f t="shared" si="27"/>
        <v>TungstenPhilippine Carreytech Metal Corp.</v>
      </c>
    </row>
    <row r="648">
      <c r="A648" s="780" t="s">
        <v>148</v>
      </c>
      <c r="B648" s="780" t="s">
        <v>979</v>
      </c>
      <c r="C648" s="780" t="s">
        <v>979</v>
      </c>
      <c r="D648" s="780" t="s">
        <v>1226</v>
      </c>
      <c r="E648" s="780" t="s">
        <v>978</v>
      </c>
      <c r="H648" s="780" t="s">
        <v>1967</v>
      </c>
      <c r="I648" s="780" t="s">
        <v>1968</v>
      </c>
      <c r="J648" s="822" t="str">
        <f t="shared" si="26"/>
        <v>TungstenPhilippine Chuangxin Industrial Co., Inc.</v>
      </c>
      <c r="K648" s="822" t="str">
        <f t="shared" si="27"/>
        <v>TungstenPhilippine Chuangxin Industrial Co., Inc.</v>
      </c>
    </row>
    <row r="649">
      <c r="A649" s="780" t="s">
        <v>148</v>
      </c>
      <c r="B649" s="780" t="s">
        <v>432</v>
      </c>
      <c r="C649" s="780" t="s">
        <v>432</v>
      </c>
      <c r="D649" s="780" t="s">
        <v>1194</v>
      </c>
      <c r="E649" s="780" t="s">
        <v>431</v>
      </c>
      <c r="H649" s="780" t="s">
        <v>1923</v>
      </c>
      <c r="I649" s="780" t="s">
        <v>1312</v>
      </c>
      <c r="J649" s="822" t="str">
        <f t="shared" si="26"/>
        <v>TungstenShinwon Tungsten (Fujian Shanghang) Co., Ltd.</v>
      </c>
      <c r="K649" s="822" t="str">
        <f t="shared" si="27"/>
        <v>TungstenShinwon Tungsten (Fujian Shanghang) Co., Ltd.</v>
      </c>
    </row>
    <row r="650">
      <c r="A650" s="780" t="s">
        <v>148</v>
      </c>
      <c r="B650" s="780" t="s">
        <v>218</v>
      </c>
      <c r="C650" s="780" t="s">
        <v>218</v>
      </c>
      <c r="D650" s="780" t="s">
        <v>1159</v>
      </c>
      <c r="E650" s="780" t="s">
        <v>987</v>
      </c>
      <c r="H650" s="780" t="s">
        <v>1635</v>
      </c>
      <c r="I650" s="780" t="s">
        <v>1161</v>
      </c>
      <c r="J650" s="822" t="str">
        <f t="shared" si="26"/>
        <v>TungstenTANIOBIS Smelting GmbH &amp; Co. KG</v>
      </c>
      <c r="K650" s="822" t="str">
        <f t="shared" si="27"/>
        <v>TungstenTANIOBIS Smelting GmbH &amp; Co. KG</v>
      </c>
    </row>
    <row r="651">
      <c r="A651" s="780" t="s">
        <v>148</v>
      </c>
      <c r="B651" s="780" t="s">
        <v>1066</v>
      </c>
      <c r="C651" s="780" t="s">
        <v>1066</v>
      </c>
      <c r="D651" s="780" t="s">
        <v>1692</v>
      </c>
      <c r="E651" s="780" t="s">
        <v>1065</v>
      </c>
      <c r="H651" s="780" t="s">
        <v>1969</v>
      </c>
      <c r="I651" s="780" t="s">
        <v>1954</v>
      </c>
      <c r="J651" s="822" t="str">
        <f t="shared" si="26"/>
        <v>TungstenTungsten Vietnam Joint Stock Company</v>
      </c>
      <c r="K651" s="822" t="str">
        <f t="shared" si="27"/>
        <v>TungstenTungsten Vietnam Joint Stock Company</v>
      </c>
    </row>
    <row r="652">
      <c r="A652" s="780" t="s">
        <v>148</v>
      </c>
      <c r="B652" s="780" t="s">
        <v>973</v>
      </c>
      <c r="C652" s="780" t="s">
        <v>973</v>
      </c>
      <c r="D652" s="780" t="s">
        <v>1287</v>
      </c>
      <c r="E652" s="780" t="s">
        <v>972</v>
      </c>
      <c r="H652" s="780" t="s">
        <v>1970</v>
      </c>
      <c r="I652" s="780" t="s">
        <v>1971</v>
      </c>
      <c r="J652" s="822" t="str">
        <f t="shared" si="26"/>
        <v>TungstenUnecha Refractory metals plant</v>
      </c>
      <c r="K652" s="822" t="str">
        <f t="shared" si="27"/>
        <v>TungstenUnecha Refractory metals plant</v>
      </c>
    </row>
    <row r="653">
      <c r="A653" s="780" t="s">
        <v>148</v>
      </c>
      <c r="B653" s="780" t="s">
        <v>1972</v>
      </c>
      <c r="C653" s="780" t="s">
        <v>1049</v>
      </c>
      <c r="D653" s="780" t="s">
        <v>1478</v>
      </c>
      <c r="E653" s="780" t="s">
        <v>1048</v>
      </c>
      <c r="H653" s="780" t="s">
        <v>1973</v>
      </c>
      <c r="I653" s="780" t="s">
        <v>1974</v>
      </c>
      <c r="J653" s="822" t="str">
        <f t="shared" si="26"/>
        <v>TungstenWBH</v>
      </c>
      <c r="K653" s="822" t="str">
        <f t="shared" si="27"/>
        <v>TungstenWBH</v>
      </c>
    </row>
    <row r="654">
      <c r="A654" s="780" t="s">
        <v>148</v>
      </c>
      <c r="B654" s="780" t="s">
        <v>1975</v>
      </c>
      <c r="C654" s="780" t="s">
        <v>1049</v>
      </c>
      <c r="D654" s="780" t="s">
        <v>1478</v>
      </c>
      <c r="E654" s="780" t="s">
        <v>1048</v>
      </c>
      <c r="H654" s="780" t="s">
        <v>1973</v>
      </c>
      <c r="I654" s="780" t="s">
        <v>1974</v>
      </c>
      <c r="J654" s="822" t="str">
        <f t="shared" si="26"/>
        <v>TungstenWBH,Wolfram [Austria]</v>
      </c>
      <c r="K654" s="822" t="str">
        <f t="shared" si="27"/>
        <v>TungstenWBH,Wolfram [Austria]</v>
      </c>
    </row>
    <row r="655">
      <c r="A655" s="780" t="s">
        <v>148</v>
      </c>
      <c r="B655" s="780" t="s">
        <v>1049</v>
      </c>
      <c r="C655" s="780" t="s">
        <v>1049</v>
      </c>
      <c r="D655" s="780" t="s">
        <v>1478</v>
      </c>
      <c r="E655" s="780" t="s">
        <v>1048</v>
      </c>
      <c r="H655" s="780" t="s">
        <v>1973</v>
      </c>
      <c r="I655" s="780" t="s">
        <v>1974</v>
      </c>
      <c r="J655" s="822" t="str">
        <f t="shared" si="26"/>
        <v>TungstenWolfram Bergbau und Hutten AG</v>
      </c>
      <c r="K655" s="822" t="str">
        <f t="shared" si="27"/>
        <v>TungstenWolfram Bergbau und Hutten AG</v>
      </c>
    </row>
    <row r="656">
      <c r="A656" s="780" t="s">
        <v>148</v>
      </c>
      <c r="B656" s="780" t="s">
        <v>1976</v>
      </c>
      <c r="C656" s="780" t="s">
        <v>1049</v>
      </c>
      <c r="D656" s="780" t="s">
        <v>1478</v>
      </c>
      <c r="E656" s="780" t="s">
        <v>1048</v>
      </c>
      <c r="H656" s="780" t="s">
        <v>1973</v>
      </c>
      <c r="I656" s="780" t="s">
        <v>1974</v>
      </c>
      <c r="J656" s="822" t="str">
        <f t="shared" si="26"/>
        <v>TungstenWolfram Bergbau und Hütten AG</v>
      </c>
      <c r="K656" s="822" t="str">
        <f t="shared" si="27"/>
        <v>TungstenWolfram Bergbau und Hütten AG</v>
      </c>
    </row>
    <row r="657">
      <c r="A657" s="780" t="s">
        <v>148</v>
      </c>
      <c r="B657" s="780" t="s">
        <v>1977</v>
      </c>
      <c r="C657" s="780" t="s">
        <v>1026</v>
      </c>
      <c r="D657" s="780" t="s">
        <v>1194</v>
      </c>
      <c r="E657" s="780" t="s">
        <v>1025</v>
      </c>
      <c r="H657" s="780" t="s">
        <v>1978</v>
      </c>
      <c r="I657" s="780" t="s">
        <v>1312</v>
      </c>
      <c r="J657" s="822" t="str">
        <f t="shared" si="26"/>
        <v>TungstenXiamen H.C.</v>
      </c>
      <c r="K657" s="822" t="str">
        <f t="shared" si="27"/>
        <v>TungstenXiamen H.C.</v>
      </c>
    </row>
    <row r="658">
      <c r="A658" s="780" t="s">
        <v>148</v>
      </c>
      <c r="B658" s="780" t="s">
        <v>1026</v>
      </c>
      <c r="C658" s="780" t="s">
        <v>1026</v>
      </c>
      <c r="D658" s="780" t="s">
        <v>1194</v>
      </c>
      <c r="E658" s="780" t="s">
        <v>1025</v>
      </c>
      <c r="H658" s="780" t="s">
        <v>1978</v>
      </c>
      <c r="I658" s="780" t="s">
        <v>1312</v>
      </c>
      <c r="J658" s="822" t="str">
        <f t="shared" si="26"/>
        <v>TungstenXiamen Tungsten (H.C.) Co., Ltd.</v>
      </c>
      <c r="K658" s="822" t="str">
        <f t="shared" si="27"/>
        <v>TungstenXiamen Tungsten (H.C.) Co., Ltd.</v>
      </c>
    </row>
    <row r="659">
      <c r="A659" s="780" t="s">
        <v>148</v>
      </c>
      <c r="B659" s="780" t="s">
        <v>1008</v>
      </c>
      <c r="C659" s="780" t="s">
        <v>1008</v>
      </c>
      <c r="D659" s="780" t="s">
        <v>1194</v>
      </c>
      <c r="E659" s="780" t="s">
        <v>1007</v>
      </c>
      <c r="H659" s="780" t="s">
        <v>1978</v>
      </c>
      <c r="I659" s="780" t="s">
        <v>1312</v>
      </c>
      <c r="J659" s="822" t="str">
        <f t="shared" si="26"/>
        <v>TungstenXiamen Tungsten Co., Ltd.</v>
      </c>
      <c r="K659" s="822" t="str">
        <f t="shared" si="27"/>
        <v>TungstenXiamen Tungsten Co., Ltd.</v>
      </c>
    </row>
    <row r="660">
      <c r="A660" s="780" t="s">
        <v>148</v>
      </c>
      <c r="B660" s="780" t="s">
        <v>360</v>
      </c>
      <c r="C660" s="780" t="s">
        <v>360</v>
      </c>
      <c r="D660" s="780" t="s">
        <v>1194</v>
      </c>
      <c r="E660" s="780" t="s">
        <v>359</v>
      </c>
      <c r="H660" s="780" t="s">
        <v>1784</v>
      </c>
      <c r="I660" s="780" t="s">
        <v>1374</v>
      </c>
      <c r="J660" s="822" t="str">
        <f t="shared" si="26"/>
        <v>TungstenYUDU ANSHENG TUNGSTEN CO., LTD.</v>
      </c>
      <c r="K660" s="822" t="str">
        <f t="shared" si="27"/>
        <v>TungstenYUDU ANSHENG TUNGSTEN CO., LTD.</v>
      </c>
    </row>
    <row r="661">
      <c r="A661" s="780" t="s">
        <v>148</v>
      </c>
      <c r="B661" s="780" t="s">
        <v>1979</v>
      </c>
      <c r="C661" s="780" t="s">
        <v>998</v>
      </c>
      <c r="D661" s="780" t="s">
        <v>1194</v>
      </c>
      <c r="E661" s="780" t="s">
        <v>997</v>
      </c>
      <c r="H661" s="780" t="s">
        <v>1767</v>
      </c>
      <c r="I661" s="780" t="s">
        <v>1374</v>
      </c>
      <c r="J661" s="822" t="str">
        <f t="shared" si="26"/>
        <v>TungstenZhangyuan Tungsten Co Ltd</v>
      </c>
      <c r="K661" s="822" t="str">
        <f t="shared" si="27"/>
        <v>TungstenZhangyuan Tungsten Co Ltd</v>
      </c>
    </row>
    <row r="662">
      <c r="A662" s="780" t="s">
        <v>148</v>
      </c>
      <c r="B662" s="780" t="s">
        <v>1980</v>
      </c>
      <c r="C662" s="780" t="s">
        <v>1022</v>
      </c>
      <c r="D662" s="780" t="s">
        <v>1194</v>
      </c>
      <c r="E662" s="780" t="s">
        <v>1021</v>
      </c>
      <c r="H662" s="780" t="s">
        <v>1422</v>
      </c>
      <c r="I662" s="780" t="s">
        <v>1260</v>
      </c>
      <c r="J662" s="822" t="str">
        <f t="shared" si="26"/>
        <v>Tungsten洛阳栾川钼业集团钨业有限公司</v>
      </c>
      <c r="K662" s="822" t="str">
        <f t="shared" si="27"/>
        <v>Tungsten洛阳栾川钼业集团钨业有限公司</v>
      </c>
    </row>
    <row r="663">
      <c r="A663" s="780" t="s">
        <v>148</v>
      </c>
      <c r="B663" s="780" t="s">
        <v>1612</v>
      </c>
      <c r="J663" s="822" t="str">
        <f t="shared" si="26"/>
        <v>TungstenSmelter not listed</v>
      </c>
      <c r="K663" s="822" t="str">
        <f t="shared" si="27"/>
        <v>TungstenSmelter not listed</v>
      </c>
    </row>
    <row r="664">
      <c r="A664" s="780" t="s">
        <v>148</v>
      </c>
      <c r="B664" s="780" t="s">
        <v>153</v>
      </c>
      <c r="C664" s="780" t="s">
        <v>137</v>
      </c>
      <c r="D664" s="780" t="s">
        <v>137</v>
      </c>
      <c r="J664" s="822" t="str">
        <f t="shared" si="26"/>
        <v>TungstenSmelter not yet identified</v>
      </c>
      <c r="K664" s="822"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tabSelected="0">
      <selection activeCell="D318" sqref="D318"/>
    </sheetView>
  </sheetViews>
  <sheetFormatPr defaultColWidth="8.84375" defaultRowHeight="13.5"/>
  <cols>
    <col min="1" max="1" width="14.61328125" customWidth="1" style="746"/>
    <col min="2" max="2" width="14" customWidth="1" style="746"/>
    <col min="3" max="3" width="6.15234375" customWidth="1" style="746"/>
    <col min="4" max="4" width="56.23046875" customWidth="1" style="746"/>
    <col min="5" max="5" width="53.69140625" customWidth="1" style="824"/>
    <col min="6" max="6" width="54.15234375" customWidth="1" style="746"/>
    <col min="7" max="7" width="68.23046875" customWidth="1" style="746"/>
    <col min="8" max="8" width="49.23046875" customWidth="1" style="746"/>
    <col min="9" max="9" width="51.61328125" customWidth="1" style="746"/>
    <col min="10" max="10" width="50.23046875" customWidth="1" style="746"/>
    <col min="11" max="11" width="51.84375" customWidth="1"/>
    <col min="12" max="12" width="66.84375" customWidth="1" style="847"/>
    <col min="13" max="13" width="46.15234375" customWidth="1" style="700"/>
    <col min="14" max="15" width="8.84375" customWidth="1" style="700"/>
    <col min="16" max="16384" width="8.84375" customWidth="1" style="700"/>
  </cols>
  <sheetData>
    <row r="1">
      <c r="B1" s="746" t="s">
        <v>1981</v>
      </c>
      <c r="C1" s="746" t="s">
        <v>1982</v>
      </c>
      <c r="D1" s="746" t="s">
        <v>114</v>
      </c>
      <c r="E1" s="804" t="s">
        <v>1983</v>
      </c>
      <c r="F1" s="746" t="s">
        <v>1984</v>
      </c>
      <c r="G1" s="746" t="s">
        <v>1985</v>
      </c>
      <c r="H1" s="746" t="s">
        <v>1986</v>
      </c>
      <c r="I1" s="746" t="s">
        <v>1987</v>
      </c>
      <c r="J1" s="746" t="s">
        <v>1988</v>
      </c>
      <c r="K1" s="746" t="s">
        <v>1989</v>
      </c>
      <c r="L1" s="829" t="s">
        <v>1990</v>
      </c>
      <c r="M1" s="700" t="s">
        <v>1991</v>
      </c>
    </row>
    <row r="2" ht="81">
      <c r="A2" s="746" t="str">
        <f>B2&amp;C2</f>
        <v>InstructionsA1</v>
      </c>
      <c r="B2" s="746" t="s">
        <v>1992</v>
      </c>
      <c r="C2" s="746" t="s">
        <v>1993</v>
      </c>
      <c r="D2" s="746" t="s">
        <v>1994</v>
      </c>
      <c r="E2" s="746" t="s">
        <v>1995</v>
      </c>
      <c r="F2" s="746" t="s">
        <v>1996</v>
      </c>
      <c r="G2" s="746" t="s">
        <v>1997</v>
      </c>
      <c r="H2" s="746" t="s">
        <v>1998</v>
      </c>
      <c r="I2" s="746" t="s">
        <v>1999</v>
      </c>
      <c r="J2" s="746" t="s">
        <v>2000</v>
      </c>
      <c r="K2" s="823" t="s">
        <v>2001</v>
      </c>
      <c r="L2" s="829" t="s">
        <v>2002</v>
      </c>
      <c r="M2" s="746" t="s">
        <v>2003</v>
      </c>
    </row>
    <row r="3">
      <c r="A3" s="746" t="str">
        <f>B3&amp;C3</f>
        <v>InstructionsA2</v>
      </c>
      <c r="B3" s="746" t="s">
        <v>1992</v>
      </c>
      <c r="C3" s="746" t="s">
        <v>2004</v>
      </c>
      <c r="D3" s="746" t="s">
        <v>2005</v>
      </c>
      <c r="E3" s="804" t="s">
        <v>2006</v>
      </c>
      <c r="F3" s="746" t="s">
        <v>2007</v>
      </c>
      <c r="G3" s="746" t="s">
        <v>2008</v>
      </c>
      <c r="H3" s="746" t="s">
        <v>2005</v>
      </c>
      <c r="I3" s="746" t="s">
        <v>2009</v>
      </c>
      <c r="J3" s="746" t="s">
        <v>2010</v>
      </c>
      <c r="K3" s="823" t="s">
        <v>2011</v>
      </c>
      <c r="L3" s="829" t="s">
        <v>2012</v>
      </c>
      <c r="M3" s="746" t="s">
        <v>2013</v>
      </c>
    </row>
    <row r="4" ht="337.5">
      <c r="A4" s="746" t="str">
        <f ref="A4:A27" t="shared" si="1">B4&amp;C4</f>
        <v>InstructionsA3</v>
      </c>
      <c r="B4" s="746" t="s">
        <v>1992</v>
      </c>
      <c r="C4" s="746" t="s">
        <v>2014</v>
      </c>
      <c r="D4" s="746" t="s">
        <v>2015</v>
      </c>
      <c r="E4" s="849" t="s">
        <v>2016</v>
      </c>
      <c r="F4" s="746" t="s">
        <v>2017</v>
      </c>
      <c r="G4" s="746" t="s">
        <v>2018</v>
      </c>
      <c r="H4" s="746" t="s">
        <v>2019</v>
      </c>
      <c r="I4" s="746" t="s">
        <v>2020</v>
      </c>
      <c r="J4" s="746" t="s">
        <v>2021</v>
      </c>
      <c r="K4" s="823" t="s">
        <v>2022</v>
      </c>
      <c r="L4" s="829" t="s">
        <v>2023</v>
      </c>
      <c r="M4" s="746" t="s">
        <v>2024</v>
      </c>
    </row>
    <row r="5" ht="365.25" customHeight="1">
      <c r="A5" s="746" t="str">
        <f t="shared" si="1"/>
        <v>InstructionsA4</v>
      </c>
      <c r="B5" s="746" t="s">
        <v>1992</v>
      </c>
      <c r="C5" s="746" t="s">
        <v>2025</v>
      </c>
      <c r="D5" s="746" t="s">
        <v>2026</v>
      </c>
      <c r="E5" s="746" t="s">
        <v>2027</v>
      </c>
      <c r="F5" s="746" t="s">
        <v>2028</v>
      </c>
      <c r="G5" s="746" t="s">
        <v>2029</v>
      </c>
      <c r="H5" s="746" t="s">
        <v>2030</v>
      </c>
      <c r="I5" s="746" t="s">
        <v>2031</v>
      </c>
      <c r="J5" s="746" t="s">
        <v>2032</v>
      </c>
      <c r="K5" s="746" t="s">
        <v>2033</v>
      </c>
      <c r="L5" s="746" t="s">
        <v>2034</v>
      </c>
      <c r="M5" s="746" t="s">
        <v>2035</v>
      </c>
    </row>
    <row r="6" ht="40.5">
      <c r="A6" s="746" t="str">
        <f t="shared" si="1"/>
        <v>InstructionsA6</v>
      </c>
      <c r="B6" s="746" t="s">
        <v>1992</v>
      </c>
      <c r="C6" s="746" t="s">
        <v>2036</v>
      </c>
      <c r="D6" s="746" t="s">
        <v>2037</v>
      </c>
      <c r="E6" s="804" t="s">
        <v>2038</v>
      </c>
      <c r="F6" s="746" t="s">
        <v>2039</v>
      </c>
      <c r="G6" s="746" t="s">
        <v>2040</v>
      </c>
      <c r="H6" s="746" t="s">
        <v>2041</v>
      </c>
      <c r="I6" s="746" t="s">
        <v>2042</v>
      </c>
      <c r="J6" s="746" t="s">
        <v>2043</v>
      </c>
      <c r="K6" s="823" t="s">
        <v>2044</v>
      </c>
      <c r="L6" s="829" t="s">
        <v>2045</v>
      </c>
      <c r="M6" s="746" t="s">
        <v>2046</v>
      </c>
    </row>
    <row r="7" ht="27">
      <c r="A7" s="746" t="str">
        <f t="shared" si="1"/>
        <v>InstructionsA7</v>
      </c>
      <c r="B7" s="746" t="s">
        <v>1992</v>
      </c>
      <c r="C7" s="746" t="s">
        <v>2047</v>
      </c>
      <c r="D7" s="746" t="s">
        <v>2048</v>
      </c>
      <c r="E7" s="804" t="s">
        <v>2049</v>
      </c>
      <c r="F7" s="746" t="s">
        <v>2050</v>
      </c>
      <c r="G7" s="746" t="s">
        <v>2051</v>
      </c>
      <c r="H7" s="746" t="s">
        <v>2052</v>
      </c>
      <c r="I7" s="746" t="s">
        <v>2053</v>
      </c>
      <c r="J7" s="746" t="s">
        <v>2054</v>
      </c>
      <c r="K7" s="823" t="s">
        <v>2055</v>
      </c>
      <c r="L7" s="829" t="s">
        <v>2056</v>
      </c>
      <c r="M7" s="746" t="s">
        <v>2057</v>
      </c>
    </row>
    <row r="8" ht="86.25" customHeight="1">
      <c r="A8" s="746" t="str">
        <f t="shared" si="1"/>
        <v>InstructionsA8</v>
      </c>
      <c r="B8" s="746" t="s">
        <v>1992</v>
      </c>
      <c r="C8" s="746" t="s">
        <v>2058</v>
      </c>
      <c r="D8" s="746" t="s">
        <v>2059</v>
      </c>
      <c r="E8" s="849" t="s">
        <v>2060</v>
      </c>
      <c r="F8" s="746" t="s">
        <v>2061</v>
      </c>
      <c r="G8" s="746" t="s">
        <v>2062</v>
      </c>
      <c r="H8" s="746" t="s">
        <v>2063</v>
      </c>
      <c r="I8" s="746" t="s">
        <v>2064</v>
      </c>
      <c r="J8" s="746" t="s">
        <v>2065</v>
      </c>
      <c r="K8" s="823" t="s">
        <v>2066</v>
      </c>
      <c r="L8" s="829" t="s">
        <v>2067</v>
      </c>
      <c r="M8" s="746" t="s">
        <v>2068</v>
      </c>
    </row>
    <row r="9" ht="409.5">
      <c r="A9" s="746" t="str">
        <f t="shared" si="1"/>
        <v>InstructionsA9</v>
      </c>
      <c r="B9" s="746" t="s">
        <v>1992</v>
      </c>
      <c r="C9" s="746" t="s">
        <v>2069</v>
      </c>
      <c r="D9" s="746" t="s">
        <v>2070</v>
      </c>
      <c r="E9" s="848" t="s">
        <v>2071</v>
      </c>
      <c r="F9" s="703" t="s">
        <v>2072</v>
      </c>
      <c r="G9" s="703" t="s">
        <v>2073</v>
      </c>
      <c r="H9" s="703" t="s">
        <v>2074</v>
      </c>
      <c r="I9" s="703" t="s">
        <v>2075</v>
      </c>
      <c r="J9" s="703" t="s">
        <v>2076</v>
      </c>
      <c r="K9" s="703" t="s">
        <v>2077</v>
      </c>
      <c r="L9" s="830" t="s">
        <v>2078</v>
      </c>
      <c r="M9" s="746" t="s">
        <v>2079</v>
      </c>
    </row>
    <row r="10" ht="40.5">
      <c r="A10" s="746" t="str">
        <f t="shared" si="1"/>
        <v>InstructionsA10</v>
      </c>
      <c r="B10" s="746" t="s">
        <v>1992</v>
      </c>
      <c r="C10" s="746" t="s">
        <v>2080</v>
      </c>
      <c r="D10" s="746" t="s">
        <v>2081</v>
      </c>
      <c r="E10" s="804" t="s">
        <v>2082</v>
      </c>
      <c r="F10" s="746" t="s">
        <v>2083</v>
      </c>
      <c r="G10" s="746" t="s">
        <v>2084</v>
      </c>
      <c r="H10" s="746" t="s">
        <v>2085</v>
      </c>
      <c r="I10" s="746" t="s">
        <v>2086</v>
      </c>
      <c r="J10" s="746" t="s">
        <v>2087</v>
      </c>
      <c r="K10" s="801" t="s">
        <v>2088</v>
      </c>
      <c r="L10" s="829" t="s">
        <v>2089</v>
      </c>
      <c r="M10" s="746" t="s">
        <v>2090</v>
      </c>
    </row>
    <row r="11" ht="40.5">
      <c r="A11" s="746" t="str">
        <f t="shared" si="1"/>
        <v>InstructionsA11</v>
      </c>
      <c r="B11" s="746" t="s">
        <v>1992</v>
      </c>
      <c r="C11" s="746" t="s">
        <v>2091</v>
      </c>
      <c r="D11" s="746" t="s">
        <v>2092</v>
      </c>
      <c r="E11" s="804" t="s">
        <v>2093</v>
      </c>
      <c r="F11" s="746" t="s">
        <v>2094</v>
      </c>
      <c r="G11" s="746" t="s">
        <v>2095</v>
      </c>
      <c r="H11" s="746" t="s">
        <v>2096</v>
      </c>
      <c r="I11" s="746" t="s">
        <v>2097</v>
      </c>
      <c r="J11" s="746" t="s">
        <v>2098</v>
      </c>
      <c r="K11" s="801" t="s">
        <v>2099</v>
      </c>
      <c r="L11" s="829" t="s">
        <v>2100</v>
      </c>
      <c r="M11" s="746" t="s">
        <v>2101</v>
      </c>
    </row>
    <row r="12" ht="40.5">
      <c r="A12" s="746" t="str">
        <f t="shared" si="1"/>
        <v>InstructionsA12</v>
      </c>
      <c r="B12" s="746" t="s">
        <v>1992</v>
      </c>
      <c r="C12" s="746" t="s">
        <v>2102</v>
      </c>
      <c r="D12" s="746" t="s">
        <v>2103</v>
      </c>
      <c r="E12" s="804" t="s">
        <v>2104</v>
      </c>
      <c r="F12" s="746" t="s">
        <v>2105</v>
      </c>
      <c r="G12" s="746" t="s">
        <v>2106</v>
      </c>
      <c r="H12" s="746" t="s">
        <v>2107</v>
      </c>
      <c r="I12" s="746" t="s">
        <v>2108</v>
      </c>
      <c r="J12" s="746" t="s">
        <v>2109</v>
      </c>
      <c r="K12" s="801" t="s">
        <v>2110</v>
      </c>
      <c r="L12" s="829" t="s">
        <v>2111</v>
      </c>
      <c r="M12" s="746" t="s">
        <v>2112</v>
      </c>
    </row>
    <row r="13" ht="40.5">
      <c r="A13" s="746" t="str">
        <f t="shared" si="1"/>
        <v>InstructionsA13</v>
      </c>
      <c r="B13" s="746" t="s">
        <v>1992</v>
      </c>
      <c r="C13" s="746" t="s">
        <v>2113</v>
      </c>
      <c r="D13" s="746" t="s">
        <v>2114</v>
      </c>
      <c r="E13" s="804" t="s">
        <v>2115</v>
      </c>
      <c r="F13" s="746" t="s">
        <v>2116</v>
      </c>
      <c r="G13" s="746" t="s">
        <v>2117</v>
      </c>
      <c r="H13" s="746" t="s">
        <v>2118</v>
      </c>
      <c r="I13" s="746" t="s">
        <v>2119</v>
      </c>
      <c r="J13" s="746" t="s">
        <v>2120</v>
      </c>
      <c r="K13" s="801" t="s">
        <v>2121</v>
      </c>
      <c r="L13" s="829" t="s">
        <v>2122</v>
      </c>
      <c r="M13" s="746" t="s">
        <v>2123</v>
      </c>
    </row>
    <row r="14" ht="81">
      <c r="A14" s="746" t="str">
        <f t="shared" si="1"/>
        <v>InstructionsA14</v>
      </c>
      <c r="B14" s="746" t="s">
        <v>1992</v>
      </c>
      <c r="C14" s="746" t="s">
        <v>2124</v>
      </c>
      <c r="D14" s="746" t="s">
        <v>2125</v>
      </c>
      <c r="E14" s="804" t="s">
        <v>2126</v>
      </c>
      <c r="F14" s="746" t="s">
        <v>2127</v>
      </c>
      <c r="G14" s="746" t="s">
        <v>2128</v>
      </c>
      <c r="H14" s="746" t="s">
        <v>2129</v>
      </c>
      <c r="I14" s="746" t="s">
        <v>2130</v>
      </c>
      <c r="J14" s="746" t="s">
        <v>2131</v>
      </c>
      <c r="K14" s="801" t="s">
        <v>2132</v>
      </c>
      <c r="L14" s="829" t="s">
        <v>2133</v>
      </c>
      <c r="M14" s="746" t="s">
        <v>2134</v>
      </c>
    </row>
    <row r="15" ht="27">
      <c r="A15" s="746" t="str">
        <f t="shared" si="1"/>
        <v>InstructionsA15</v>
      </c>
      <c r="B15" s="746" t="s">
        <v>1992</v>
      </c>
      <c r="C15" s="746" t="s">
        <v>2135</v>
      </c>
      <c r="D15" s="746" t="s">
        <v>2136</v>
      </c>
      <c r="E15" s="804" t="s">
        <v>2137</v>
      </c>
      <c r="F15" s="746" t="s">
        <v>2138</v>
      </c>
      <c r="G15" s="746" t="s">
        <v>2139</v>
      </c>
      <c r="H15" s="746" t="s">
        <v>2140</v>
      </c>
      <c r="I15" s="746" t="s">
        <v>2141</v>
      </c>
      <c r="J15" s="746" t="s">
        <v>2142</v>
      </c>
      <c r="K15" s="801" t="s">
        <v>2143</v>
      </c>
      <c r="L15" s="829" t="s">
        <v>2144</v>
      </c>
      <c r="M15" s="746" t="s">
        <v>2145</v>
      </c>
    </row>
    <row r="16" ht="81">
      <c r="A16" s="746" t="str">
        <f t="shared" si="1"/>
        <v>InstructionsA16</v>
      </c>
      <c r="B16" s="746" t="s">
        <v>1992</v>
      </c>
      <c r="C16" s="746" t="s">
        <v>2146</v>
      </c>
      <c r="D16" s="746" t="s">
        <v>2147</v>
      </c>
      <c r="E16" s="804" t="s">
        <v>2148</v>
      </c>
      <c r="F16" s="746" t="s">
        <v>2149</v>
      </c>
      <c r="G16" s="746" t="s">
        <v>2150</v>
      </c>
      <c r="H16" s="746" t="s">
        <v>2151</v>
      </c>
      <c r="I16" s="746" t="s">
        <v>2152</v>
      </c>
      <c r="J16" s="746" t="s">
        <v>2153</v>
      </c>
      <c r="K16" s="823" t="s">
        <v>2154</v>
      </c>
      <c r="L16" s="829" t="s">
        <v>2155</v>
      </c>
      <c r="M16" s="746" t="s">
        <v>2156</v>
      </c>
    </row>
    <row r="17" ht="27">
      <c r="A17" s="746" t="str">
        <f t="shared" si="1"/>
        <v>InstructionsA17</v>
      </c>
      <c r="B17" s="746" t="s">
        <v>1992</v>
      </c>
      <c r="C17" s="746" t="s">
        <v>2157</v>
      </c>
      <c r="D17" s="746" t="s">
        <v>2158</v>
      </c>
      <c r="E17" s="804" t="s">
        <v>2159</v>
      </c>
      <c r="F17" s="746" t="s">
        <v>2160</v>
      </c>
      <c r="G17" s="746" t="s">
        <v>2161</v>
      </c>
      <c r="H17" s="746" t="s">
        <v>2162</v>
      </c>
      <c r="I17" s="746" t="s">
        <v>2163</v>
      </c>
      <c r="J17" s="746" t="s">
        <v>2164</v>
      </c>
      <c r="K17" s="823" t="s">
        <v>2165</v>
      </c>
      <c r="L17" s="829" t="s">
        <v>2166</v>
      </c>
      <c r="M17" s="746" t="s">
        <v>2167</v>
      </c>
    </row>
    <row r="18" ht="67.5">
      <c r="A18" s="746" t="str">
        <f t="shared" si="1"/>
        <v>InstructionsA18</v>
      </c>
      <c r="B18" s="746" t="s">
        <v>1992</v>
      </c>
      <c r="C18" s="746" t="s">
        <v>2168</v>
      </c>
      <c r="D18" s="746" t="s">
        <v>2169</v>
      </c>
      <c r="E18" s="804" t="s">
        <v>2170</v>
      </c>
      <c r="F18" s="746" t="s">
        <v>2171</v>
      </c>
      <c r="G18" s="746" t="s">
        <v>2172</v>
      </c>
      <c r="H18" s="746" t="s">
        <v>2173</v>
      </c>
      <c r="I18" s="746" t="s">
        <v>2174</v>
      </c>
      <c r="J18" s="746" t="s">
        <v>2175</v>
      </c>
      <c r="K18" s="823" t="s">
        <v>2176</v>
      </c>
      <c r="L18" s="829" t="s">
        <v>2177</v>
      </c>
      <c r="M18" s="746" t="s">
        <v>2178</v>
      </c>
    </row>
    <row r="19" ht="75.75" customHeight="1">
      <c r="A19" s="746" t="str">
        <f t="shared" si="1"/>
        <v>InstructionsA19</v>
      </c>
      <c r="B19" s="746" t="s">
        <v>1992</v>
      </c>
      <c r="C19" s="746" t="s">
        <v>2179</v>
      </c>
      <c r="D19" s="746" t="s">
        <v>2180</v>
      </c>
      <c r="E19" s="746" t="s">
        <v>2181</v>
      </c>
      <c r="F19" s="746" t="s">
        <v>2182</v>
      </c>
      <c r="G19" s="746" t="s">
        <v>2029</v>
      </c>
      <c r="H19" s="746" t="s">
        <v>2183</v>
      </c>
      <c r="I19" s="746" t="s">
        <v>2031</v>
      </c>
      <c r="J19" s="746" t="s">
        <v>2184</v>
      </c>
      <c r="K19" s="746" t="s">
        <v>2185</v>
      </c>
      <c r="L19" s="746" t="s">
        <v>2186</v>
      </c>
      <c r="M19" s="746" t="s">
        <v>2187</v>
      </c>
    </row>
    <row r="20" ht="40.5">
      <c r="A20" s="746" t="str">
        <f t="shared" si="1"/>
        <v>InstructionsA20</v>
      </c>
      <c r="B20" s="746" t="s">
        <v>1992</v>
      </c>
      <c r="C20" s="746" t="s">
        <v>2188</v>
      </c>
      <c r="D20" s="746" t="s">
        <v>2189</v>
      </c>
      <c r="E20" s="804" t="s">
        <v>2190</v>
      </c>
      <c r="F20" s="746" t="s">
        <v>2191</v>
      </c>
      <c r="G20" s="746" t="s">
        <v>2192</v>
      </c>
      <c r="H20" s="746" t="s">
        <v>2193</v>
      </c>
      <c r="I20" s="746" t="s">
        <v>2194</v>
      </c>
      <c r="J20" s="746" t="s">
        <v>2195</v>
      </c>
      <c r="K20" s="823" t="s">
        <v>2196</v>
      </c>
      <c r="L20" s="829" t="s">
        <v>2197</v>
      </c>
      <c r="M20" s="746" t="s">
        <v>2198</v>
      </c>
    </row>
    <row r="21" ht="40.5">
      <c r="A21" s="746" t="str">
        <f t="shared" si="1"/>
        <v>InstructionsA21</v>
      </c>
      <c r="B21" s="746" t="s">
        <v>1992</v>
      </c>
      <c r="C21" s="746" t="s">
        <v>2199</v>
      </c>
      <c r="D21" s="746" t="s">
        <v>2200</v>
      </c>
      <c r="E21" s="804" t="s">
        <v>2201</v>
      </c>
      <c r="F21" s="746" t="s">
        <v>2202</v>
      </c>
      <c r="G21" s="746" t="s">
        <v>2203</v>
      </c>
      <c r="H21" s="746" t="s">
        <v>2204</v>
      </c>
      <c r="I21" s="746" t="s">
        <v>2205</v>
      </c>
      <c r="J21" s="746" t="s">
        <v>2206</v>
      </c>
      <c r="K21" s="823" t="s">
        <v>2207</v>
      </c>
      <c r="L21" s="829" t="s">
        <v>2208</v>
      </c>
      <c r="M21" s="746" t="s">
        <v>2209</v>
      </c>
    </row>
    <row r="22" ht="54.75" customHeight="1">
      <c r="A22" s="746" t="str">
        <f t="shared" si="1"/>
        <v>InstructionsA23</v>
      </c>
      <c r="B22" s="746" t="s">
        <v>1992</v>
      </c>
      <c r="C22" s="746" t="s">
        <v>2210</v>
      </c>
      <c r="D22" s="746" t="s">
        <v>2211</v>
      </c>
      <c r="E22" s="746" t="s">
        <v>2212</v>
      </c>
      <c r="F22" s="746" t="s">
        <v>2213</v>
      </c>
      <c r="G22" s="746" t="s">
        <v>2214</v>
      </c>
      <c r="H22" s="746" t="s">
        <v>2183</v>
      </c>
      <c r="I22" s="746" t="s">
        <v>2215</v>
      </c>
      <c r="J22" s="746" t="s">
        <v>2216</v>
      </c>
      <c r="K22" s="746" t="s">
        <v>2217</v>
      </c>
      <c r="L22" s="746" t="s">
        <v>2218</v>
      </c>
      <c r="M22" s="746" t="s">
        <v>2219</v>
      </c>
    </row>
    <row r="23" ht="148.5">
      <c r="A23" s="746" t="str">
        <f t="shared" si="1"/>
        <v>InstructionsA24</v>
      </c>
      <c r="B23" s="746" t="s">
        <v>1992</v>
      </c>
      <c r="C23" s="746" t="s">
        <v>2220</v>
      </c>
      <c r="D23" s="703" t="s">
        <v>2221</v>
      </c>
      <c r="E23" s="703" t="s">
        <v>2222</v>
      </c>
      <c r="F23" s="703" t="s">
        <v>2223</v>
      </c>
      <c r="G23" s="703" t="s">
        <v>2224</v>
      </c>
      <c r="H23" s="703" t="s">
        <v>2225</v>
      </c>
      <c r="I23" s="703" t="s">
        <v>2226</v>
      </c>
      <c r="J23" s="703" t="s">
        <v>2227</v>
      </c>
      <c r="K23" s="703" t="s">
        <v>2228</v>
      </c>
      <c r="L23" s="703" t="s">
        <v>2229</v>
      </c>
      <c r="M23" s="703" t="s">
        <v>2230</v>
      </c>
    </row>
    <row r="24" ht="121.5">
      <c r="A24" s="746" t="str">
        <f t="shared" si="1"/>
        <v>InstructionsA25</v>
      </c>
      <c r="B24" s="746" t="s">
        <v>1992</v>
      </c>
      <c r="C24" s="746" t="s">
        <v>2231</v>
      </c>
      <c r="D24" s="703" t="s">
        <v>2232</v>
      </c>
      <c r="E24" s="703" t="s">
        <v>2233</v>
      </c>
      <c r="F24" s="703" t="s">
        <v>2234</v>
      </c>
      <c r="G24" s="703" t="s">
        <v>2235</v>
      </c>
      <c r="H24" s="703" t="s">
        <v>2236</v>
      </c>
      <c r="I24" s="703" t="s">
        <v>2237</v>
      </c>
      <c r="J24" s="703" t="s">
        <v>2238</v>
      </c>
      <c r="K24" s="703" t="s">
        <v>2239</v>
      </c>
      <c r="L24" s="703" t="s">
        <v>2240</v>
      </c>
      <c r="M24" s="703" t="s">
        <v>2241</v>
      </c>
    </row>
    <row r="25" ht="409.5">
      <c r="A25" s="746" t="str">
        <f t="shared" si="1"/>
        <v>InstructionsA26</v>
      </c>
      <c r="B25" s="746" t="s">
        <v>1992</v>
      </c>
      <c r="C25" s="746" t="s">
        <v>2242</v>
      </c>
      <c r="D25" s="703" t="s">
        <v>2243</v>
      </c>
      <c r="E25" s="850" t="s">
        <v>2244</v>
      </c>
      <c r="F25" s="703" t="s">
        <v>2245</v>
      </c>
      <c r="G25" s="825" t="s">
        <v>2246</v>
      </c>
      <c r="H25" s="831" t="s">
        <v>2247</v>
      </c>
      <c r="I25" s="831" t="s">
        <v>2248</v>
      </c>
      <c r="J25" s="825" t="s">
        <v>2249</v>
      </c>
      <c r="K25" s="832" t="s">
        <v>2250</v>
      </c>
      <c r="L25" s="825" t="s">
        <v>2251</v>
      </c>
      <c r="M25" s="825" t="s">
        <v>2252</v>
      </c>
    </row>
    <row r="26" ht="40.5">
      <c r="A26" s="746" t="str">
        <f t="shared" si="1"/>
        <v>InstructionsA27</v>
      </c>
      <c r="B26" s="746" t="s">
        <v>1992</v>
      </c>
      <c r="C26" s="746" t="s">
        <v>2253</v>
      </c>
      <c r="D26" s="746" t="s">
        <v>2254</v>
      </c>
      <c r="E26" s="849" t="s">
        <v>2255</v>
      </c>
      <c r="F26" s="746" t="s">
        <v>2256</v>
      </c>
      <c r="G26" s="746" t="s">
        <v>2257</v>
      </c>
      <c r="H26" s="746" t="s">
        <v>2258</v>
      </c>
      <c r="I26" s="746" t="s">
        <v>2259</v>
      </c>
      <c r="J26" s="746" t="s">
        <v>2260</v>
      </c>
      <c r="K26" s="823" t="s">
        <v>2261</v>
      </c>
      <c r="L26" s="829" t="s">
        <v>2262</v>
      </c>
      <c r="M26" s="746" t="s">
        <v>2263</v>
      </c>
    </row>
    <row r="27" ht="391.5">
      <c r="A27" s="746" t="str">
        <f t="shared" si="1"/>
        <v>InstructionsA28</v>
      </c>
      <c r="B27" s="746" t="s">
        <v>1992</v>
      </c>
      <c r="C27" s="746" t="s">
        <v>2264</v>
      </c>
      <c r="D27" s="703" t="s">
        <v>2265</v>
      </c>
      <c r="E27" s="850" t="s">
        <v>2266</v>
      </c>
      <c r="F27" s="855" t="s">
        <v>2267</v>
      </c>
      <c r="G27" s="831" t="s">
        <v>2268</v>
      </c>
      <c r="H27" s="831" t="s">
        <v>2269</v>
      </c>
      <c r="I27" s="831" t="s">
        <v>2270</v>
      </c>
      <c r="J27" s="831" t="s">
        <v>2271</v>
      </c>
      <c r="K27" s="832" t="s">
        <v>2272</v>
      </c>
      <c r="L27" s="825" t="s">
        <v>2273</v>
      </c>
      <c r="M27" s="825" t="s">
        <v>2274</v>
      </c>
    </row>
    <row r="28" ht="348" customHeight="1">
      <c r="A28" s="746" t="str">
        <f>B28&amp;C28</f>
        <v>InstructionsA29</v>
      </c>
      <c r="B28" s="746" t="s">
        <v>1992</v>
      </c>
      <c r="C28" s="746" t="s">
        <v>2275</v>
      </c>
      <c r="D28" s="703" t="s">
        <v>2276</v>
      </c>
      <c r="E28" s="703" t="s">
        <v>2277</v>
      </c>
      <c r="F28" s="703" t="s">
        <v>2278</v>
      </c>
      <c r="G28" s="703" t="s">
        <v>2279</v>
      </c>
      <c r="H28" s="703" t="s">
        <v>2280</v>
      </c>
      <c r="I28" s="703" t="s">
        <v>2281</v>
      </c>
      <c r="J28" s="703" t="s">
        <v>2282</v>
      </c>
      <c r="K28" s="703" t="s">
        <v>2283</v>
      </c>
      <c r="L28" s="703" t="s">
        <v>2284</v>
      </c>
      <c r="M28" s="703" t="s">
        <v>2285</v>
      </c>
    </row>
    <row r="29" ht="234" customHeight="1">
      <c r="A29" s="746" t="str">
        <f ref="A29:A47" t="shared" si="3">B29&amp;C29</f>
        <v>InstructionsA30</v>
      </c>
      <c r="B29" s="746" t="s">
        <v>1992</v>
      </c>
      <c r="C29" s="746" t="s">
        <v>2286</v>
      </c>
      <c r="D29" s="703" t="s">
        <v>2287</v>
      </c>
      <c r="E29" s="703" t="s">
        <v>2288</v>
      </c>
      <c r="F29" s="703" t="s">
        <v>2289</v>
      </c>
      <c r="G29" s="703" t="s">
        <v>2290</v>
      </c>
      <c r="H29" s="703" t="s">
        <v>2291</v>
      </c>
      <c r="I29" s="703" t="s">
        <v>2292</v>
      </c>
      <c r="J29" s="703" t="s">
        <v>2293</v>
      </c>
      <c r="K29" s="703" t="s">
        <v>2294</v>
      </c>
      <c r="L29" s="703" t="s">
        <v>2295</v>
      </c>
      <c r="M29" s="703" t="s">
        <v>2296</v>
      </c>
    </row>
    <row r="30" ht="229.5">
      <c r="A30" s="746" t="str">
        <f t="shared" si="3"/>
        <v>InstructionsA31</v>
      </c>
      <c r="B30" s="746" t="s">
        <v>1992</v>
      </c>
      <c r="C30" s="746" t="s">
        <v>2297</v>
      </c>
      <c r="D30" s="703" t="s">
        <v>2298</v>
      </c>
      <c r="E30" s="848" t="s">
        <v>2299</v>
      </c>
      <c r="F30" s="703" t="s">
        <v>2300</v>
      </c>
      <c r="G30" s="703" t="s">
        <v>2301</v>
      </c>
      <c r="H30" s="703" t="s">
        <v>2302</v>
      </c>
      <c r="I30" s="703" t="s">
        <v>2303</v>
      </c>
      <c r="J30" s="703" t="s">
        <v>2304</v>
      </c>
      <c r="K30" s="703" t="s">
        <v>2305</v>
      </c>
      <c r="L30" s="833" t="s">
        <v>2306</v>
      </c>
      <c r="M30" s="703" t="s">
        <v>2307</v>
      </c>
    </row>
    <row r="31" ht="255">
      <c r="A31" s="746" t="str">
        <f t="shared" si="3"/>
        <v>InstructionsA32</v>
      </c>
      <c r="B31" s="746" t="s">
        <v>1992</v>
      </c>
      <c r="C31" s="746" t="s">
        <v>2308</v>
      </c>
      <c r="D31" s="703" t="s">
        <v>2309</v>
      </c>
      <c r="E31" s="850" t="s">
        <v>2310</v>
      </c>
      <c r="F31" s="857" t="s">
        <v>2311</v>
      </c>
      <c r="G31" s="860" t="s">
        <v>2312</v>
      </c>
      <c r="H31" s="831" t="s">
        <v>2313</v>
      </c>
      <c r="I31" s="825" t="s">
        <v>2314</v>
      </c>
      <c r="J31" s="825" t="s">
        <v>2315</v>
      </c>
      <c r="K31" s="832" t="s">
        <v>2316</v>
      </c>
      <c r="L31" s="825" t="s">
        <v>2317</v>
      </c>
      <c r="M31" s="825" t="s">
        <v>2318</v>
      </c>
    </row>
    <row r="32" ht="116">
      <c r="A32" s="746" t="str">
        <f t="shared" si="3"/>
        <v>InstructionsA33</v>
      </c>
      <c r="B32" s="746" t="s">
        <v>1992</v>
      </c>
      <c r="C32" s="746" t="s">
        <v>2319</v>
      </c>
      <c r="D32" s="703" t="s">
        <v>2320</v>
      </c>
      <c r="E32" s="805" t="s">
        <v>2321</v>
      </c>
      <c r="F32" s="857" t="s">
        <v>2322</v>
      </c>
      <c r="G32" s="860" t="s">
        <v>2323</v>
      </c>
      <c r="H32" s="831" t="s">
        <v>2324</v>
      </c>
      <c r="I32" s="825" t="s">
        <v>2325</v>
      </c>
      <c r="J32" s="825" t="s">
        <v>2326</v>
      </c>
      <c r="K32" s="832" t="s">
        <v>2327</v>
      </c>
      <c r="L32" s="825" t="s">
        <v>2328</v>
      </c>
      <c r="M32" s="825" t="s">
        <v>2329</v>
      </c>
    </row>
    <row r="33" ht="116">
      <c r="A33" s="746" t="str">
        <f t="shared" si="3"/>
        <v>InstructionsA34</v>
      </c>
      <c r="B33" s="746" t="s">
        <v>1992</v>
      </c>
      <c r="C33" s="746" t="s">
        <v>2330</v>
      </c>
      <c r="D33" s="703" t="s">
        <v>2331</v>
      </c>
      <c r="E33" s="850" t="s">
        <v>2332</v>
      </c>
      <c r="F33" s="857" t="s">
        <v>2333</v>
      </c>
      <c r="G33" s="860" t="s">
        <v>2334</v>
      </c>
      <c r="H33" s="831" t="s">
        <v>2335</v>
      </c>
      <c r="I33" s="825" t="s">
        <v>2336</v>
      </c>
      <c r="J33" s="825" t="s">
        <v>2337</v>
      </c>
      <c r="K33" s="832" t="s">
        <v>2338</v>
      </c>
      <c r="L33" s="825" t="s">
        <v>2339</v>
      </c>
      <c r="M33" s="825" t="s">
        <v>2340</v>
      </c>
    </row>
    <row r="34" ht="40.5">
      <c r="A34" s="746" t="str">
        <f t="shared" si="3"/>
        <v>InstructionsA35</v>
      </c>
      <c r="B34" s="746" t="s">
        <v>1992</v>
      </c>
      <c r="C34" s="746" t="s">
        <v>2341</v>
      </c>
      <c r="D34" s="746" t="s">
        <v>2342</v>
      </c>
      <c r="E34" s="804" t="s">
        <v>2343</v>
      </c>
      <c r="F34" s="746" t="s">
        <v>2344</v>
      </c>
      <c r="G34" s="746" t="s">
        <v>2345</v>
      </c>
      <c r="H34" s="746" t="s">
        <v>2346</v>
      </c>
      <c r="I34" s="746" t="s">
        <v>2347</v>
      </c>
      <c r="J34" s="746" t="s">
        <v>2348</v>
      </c>
      <c r="K34" s="799" t="s">
        <v>2349</v>
      </c>
      <c r="L34" s="829" t="s">
        <v>2350</v>
      </c>
      <c r="M34" s="746" t="s">
        <v>2351</v>
      </c>
    </row>
    <row r="35" ht="58">
      <c r="A35" s="746" t="str">
        <f t="shared" si="3"/>
        <v>InstructionsA37</v>
      </c>
      <c r="B35" s="746" t="s">
        <v>1992</v>
      </c>
      <c r="C35" s="746" t="s">
        <v>2352</v>
      </c>
      <c r="D35" s="746" t="s">
        <v>2353</v>
      </c>
      <c r="E35" s="805" t="s">
        <v>2354</v>
      </c>
      <c r="F35" s="857" t="s">
        <v>2355</v>
      </c>
      <c r="G35" s="861" t="s">
        <v>2356</v>
      </c>
      <c r="H35" s="825" t="s">
        <v>2357</v>
      </c>
      <c r="I35" s="825" t="s">
        <v>2358</v>
      </c>
      <c r="J35" s="825" t="s">
        <v>2359</v>
      </c>
      <c r="K35" s="832" t="s">
        <v>2360</v>
      </c>
      <c r="L35" s="825" t="s">
        <v>2361</v>
      </c>
      <c r="M35" s="825" t="s">
        <v>2362</v>
      </c>
    </row>
    <row r="36" ht="33.75" customHeight="1">
      <c r="A36" s="746" t="str">
        <f t="shared" si="3"/>
        <v>InstructionsA38</v>
      </c>
      <c r="B36" s="746" t="s">
        <v>1992</v>
      </c>
      <c r="C36" s="746" t="s">
        <v>2363</v>
      </c>
      <c r="D36" s="746" t="s">
        <v>2364</v>
      </c>
      <c r="E36" s="804" t="s">
        <v>2365</v>
      </c>
      <c r="F36" s="746" t="s">
        <v>2366</v>
      </c>
      <c r="G36" s="746" t="s">
        <v>2367</v>
      </c>
      <c r="H36" s="746" t="s">
        <v>2368</v>
      </c>
      <c r="I36" s="746" t="s">
        <v>2369</v>
      </c>
      <c r="J36" s="746" t="s">
        <v>2370</v>
      </c>
      <c r="K36" s="823" t="s">
        <v>2371</v>
      </c>
      <c r="L36" s="829" t="s">
        <v>2372</v>
      </c>
      <c r="M36" s="746" t="s">
        <v>2373</v>
      </c>
    </row>
    <row r="37" ht="108">
      <c r="A37" s="746" t="str">
        <f t="shared" si="3"/>
        <v>InstructionsA39</v>
      </c>
      <c r="B37" s="746" t="s">
        <v>1992</v>
      </c>
      <c r="C37" s="746" t="s">
        <v>2374</v>
      </c>
      <c r="D37" s="746" t="s">
        <v>2375</v>
      </c>
      <c r="E37" s="746" t="s">
        <v>2376</v>
      </c>
      <c r="F37" s="746" t="s">
        <v>2377</v>
      </c>
      <c r="G37" s="746" t="s">
        <v>2378</v>
      </c>
      <c r="H37" s="746" t="s">
        <v>2379</v>
      </c>
      <c r="I37" s="746" t="s">
        <v>2380</v>
      </c>
      <c r="J37" s="746" t="s">
        <v>2381</v>
      </c>
      <c r="K37" s="746" t="s">
        <v>2382</v>
      </c>
      <c r="L37" s="746" t="s">
        <v>2383</v>
      </c>
      <c r="M37" s="746" t="s">
        <v>2384</v>
      </c>
    </row>
    <row r="38" ht="108">
      <c r="A38" s="746" t="str">
        <f t="shared" si="3"/>
        <v>InstructionsA40</v>
      </c>
      <c r="B38" s="746" t="s">
        <v>1992</v>
      </c>
      <c r="C38" s="746" t="s">
        <v>2385</v>
      </c>
      <c r="D38" s="746" t="s">
        <v>2386</v>
      </c>
      <c r="E38" s="746" t="s">
        <v>2387</v>
      </c>
      <c r="F38" s="746" t="s">
        <v>2388</v>
      </c>
      <c r="G38" s="746" t="s">
        <v>2389</v>
      </c>
      <c r="H38" s="746" t="s">
        <v>2390</v>
      </c>
      <c r="I38" s="746" t="s">
        <v>2380</v>
      </c>
      <c r="J38" s="746" t="s">
        <v>2391</v>
      </c>
      <c r="K38" s="746" t="s">
        <v>2392</v>
      </c>
      <c r="L38" s="746" t="s">
        <v>2393</v>
      </c>
      <c r="M38" s="746" t="s">
        <v>2384</v>
      </c>
    </row>
    <row r="39" ht="101.5">
      <c r="A39" s="746" t="str">
        <f t="shared" si="3"/>
        <v>InstructionsA41</v>
      </c>
      <c r="B39" s="746" t="s">
        <v>1992</v>
      </c>
      <c r="C39" s="746" t="s">
        <v>2394</v>
      </c>
      <c r="D39" s="703" t="s">
        <v>2395</v>
      </c>
      <c r="E39" s="805" t="s">
        <v>2396</v>
      </c>
      <c r="F39" s="855" t="s">
        <v>2397</v>
      </c>
      <c r="G39" s="825" t="s">
        <v>2398</v>
      </c>
      <c r="H39" s="825" t="s">
        <v>2399</v>
      </c>
      <c r="I39" s="825" t="s">
        <v>2400</v>
      </c>
      <c r="J39" s="825" t="s">
        <v>2401</v>
      </c>
      <c r="K39" s="832" t="s">
        <v>2402</v>
      </c>
      <c r="L39" s="825" t="s">
        <v>2403</v>
      </c>
      <c r="M39" s="825" t="s">
        <v>2404</v>
      </c>
    </row>
    <row r="40" ht="364.5">
      <c r="A40" s="746" t="str">
        <f t="shared" si="3"/>
        <v>InstructionsA42</v>
      </c>
      <c r="B40" s="746" t="s">
        <v>1992</v>
      </c>
      <c r="C40" s="746" t="s">
        <v>2405</v>
      </c>
      <c r="D40" s="746" t="s">
        <v>2406</v>
      </c>
      <c r="E40" s="746" t="s">
        <v>2407</v>
      </c>
      <c r="F40" s="746" t="s">
        <v>2408</v>
      </c>
      <c r="G40" s="746" t="s">
        <v>2409</v>
      </c>
      <c r="H40" s="746" t="s">
        <v>2410</v>
      </c>
      <c r="I40" s="746" t="s">
        <v>2411</v>
      </c>
      <c r="J40" s="746" t="s">
        <v>2412</v>
      </c>
      <c r="K40" s="746" t="s">
        <v>2413</v>
      </c>
      <c r="L40" s="746" t="s">
        <v>2414</v>
      </c>
      <c r="M40" s="746" t="s">
        <v>2415</v>
      </c>
    </row>
    <row r="41" ht="203">
      <c r="A41" s="746" t="str">
        <f t="shared" si="3"/>
        <v>InstructionsA43</v>
      </c>
      <c r="B41" s="746" t="s">
        <v>1992</v>
      </c>
      <c r="C41" s="746" t="s">
        <v>2416</v>
      </c>
      <c r="D41" s="703" t="s">
        <v>2417</v>
      </c>
      <c r="E41" s="850" t="s">
        <v>2418</v>
      </c>
      <c r="F41" s="855" t="s">
        <v>2419</v>
      </c>
      <c r="G41" s="825" t="s">
        <v>2420</v>
      </c>
      <c r="H41" s="831" t="s">
        <v>2421</v>
      </c>
      <c r="I41" s="825" t="s">
        <v>2422</v>
      </c>
      <c r="J41" s="825" t="s">
        <v>2423</v>
      </c>
      <c r="K41" s="832" t="s">
        <v>2424</v>
      </c>
      <c r="L41" s="825" t="s">
        <v>2425</v>
      </c>
      <c r="M41" s="825" t="s">
        <v>2426</v>
      </c>
    </row>
    <row r="42" ht="188.5">
      <c r="A42" s="746" t="str">
        <f t="shared" si="3"/>
        <v>InstructionsA44</v>
      </c>
      <c r="B42" s="746" t="s">
        <v>1992</v>
      </c>
      <c r="C42" s="746" t="s">
        <v>2427</v>
      </c>
      <c r="D42" s="746" t="s">
        <v>2428</v>
      </c>
      <c r="E42" s="850" t="s">
        <v>2429</v>
      </c>
      <c r="F42" s="855" t="s">
        <v>2430</v>
      </c>
      <c r="G42" s="825" t="s">
        <v>2431</v>
      </c>
      <c r="H42" s="831" t="s">
        <v>2432</v>
      </c>
      <c r="I42" s="825" t="s">
        <v>2433</v>
      </c>
      <c r="J42" s="825" t="s">
        <v>2434</v>
      </c>
      <c r="K42" s="832" t="s">
        <v>2435</v>
      </c>
      <c r="L42" s="825" t="s">
        <v>2436</v>
      </c>
      <c r="M42" s="825" t="s">
        <v>2437</v>
      </c>
    </row>
    <row r="43" ht="101.5">
      <c r="A43" s="746" t="str">
        <f t="shared" si="3"/>
        <v>InstructionsA45</v>
      </c>
      <c r="B43" s="746" t="s">
        <v>1992</v>
      </c>
      <c r="C43" s="746" t="s">
        <v>2438</v>
      </c>
      <c r="D43" s="746" t="s">
        <v>2439</v>
      </c>
      <c r="E43" s="850" t="s">
        <v>2440</v>
      </c>
      <c r="F43" s="855" t="s">
        <v>2441</v>
      </c>
      <c r="G43" s="825" t="s">
        <v>2442</v>
      </c>
      <c r="H43" s="825" t="s">
        <v>2443</v>
      </c>
      <c r="I43" s="825" t="s">
        <v>2444</v>
      </c>
      <c r="J43" s="825" t="s">
        <v>2445</v>
      </c>
      <c r="K43" s="832" t="s">
        <v>2446</v>
      </c>
      <c r="L43" s="825" t="s">
        <v>2447</v>
      </c>
      <c r="M43" s="825" t="s">
        <v>2448</v>
      </c>
    </row>
    <row r="44" ht="139.5" customHeight="1">
      <c r="A44" s="746" t="str">
        <f t="shared" si="3"/>
        <v>InstructionsA46</v>
      </c>
      <c r="B44" s="746" t="s">
        <v>1992</v>
      </c>
      <c r="C44" s="746" t="s">
        <v>2449</v>
      </c>
      <c r="D44" s="746" t="s">
        <v>2450</v>
      </c>
      <c r="E44" s="746" t="s">
        <v>2451</v>
      </c>
      <c r="F44" s="746" t="s">
        <v>2452</v>
      </c>
      <c r="G44" s="746" t="s">
        <v>2453</v>
      </c>
      <c r="H44" s="746" t="s">
        <v>2454</v>
      </c>
      <c r="I44" s="746" t="s">
        <v>2455</v>
      </c>
      <c r="J44" s="746" t="s">
        <v>2456</v>
      </c>
      <c r="K44" s="746" t="s">
        <v>2457</v>
      </c>
      <c r="L44" s="746" t="s">
        <v>2458</v>
      </c>
      <c r="M44" s="746" t="s">
        <v>2459</v>
      </c>
    </row>
    <row r="45" ht="40.5">
      <c r="A45" s="746" t="str">
        <f t="shared" si="3"/>
        <v>InstructionsA48</v>
      </c>
      <c r="B45" s="746" t="s">
        <v>1992</v>
      </c>
      <c r="C45" s="746" t="s">
        <v>2460</v>
      </c>
      <c r="D45" s="746" t="s">
        <v>2461</v>
      </c>
      <c r="E45" s="804" t="s">
        <v>2462</v>
      </c>
      <c r="F45" s="746" t="s">
        <v>2463</v>
      </c>
      <c r="G45" s="746" t="s">
        <v>2464</v>
      </c>
      <c r="H45" s="746" t="s">
        <v>2465</v>
      </c>
      <c r="I45" s="746" t="s">
        <v>2466</v>
      </c>
      <c r="J45" s="746" t="s">
        <v>2467</v>
      </c>
      <c r="K45" s="823" t="s">
        <v>2468</v>
      </c>
      <c r="L45" s="829" t="s">
        <v>2469</v>
      </c>
      <c r="M45" s="746" t="s">
        <v>2470</v>
      </c>
    </row>
    <row r="46" ht="27">
      <c r="A46" s="746" t="str">
        <f t="shared" si="3"/>
        <v>InstructionsA49</v>
      </c>
      <c r="B46" s="746" t="s">
        <v>1992</v>
      </c>
      <c r="C46" s="746" t="s">
        <v>2471</v>
      </c>
      <c r="D46" s="746" t="s">
        <v>2472</v>
      </c>
      <c r="E46" s="804" t="s">
        <v>2473</v>
      </c>
      <c r="F46" s="746" t="s">
        <v>2474</v>
      </c>
      <c r="G46" s="746" t="s">
        <v>2475</v>
      </c>
      <c r="H46" s="746" t="s">
        <v>2476</v>
      </c>
      <c r="I46" s="746" t="s">
        <v>2477</v>
      </c>
      <c r="J46" s="746" t="s">
        <v>2478</v>
      </c>
      <c r="K46" s="823" t="s">
        <v>2479</v>
      </c>
      <c r="L46" s="829" t="s">
        <v>2480</v>
      </c>
      <c r="M46" s="746" t="s">
        <v>2481</v>
      </c>
    </row>
    <row r="47" ht="87">
      <c r="A47" s="746" t="str">
        <f t="shared" si="3"/>
        <v>InstructionsA50</v>
      </c>
      <c r="B47" s="746" t="s">
        <v>1992</v>
      </c>
      <c r="C47" s="746" t="s">
        <v>2482</v>
      </c>
      <c r="D47" s="746" t="s">
        <v>2483</v>
      </c>
      <c r="E47" s="850" t="s">
        <v>2484</v>
      </c>
      <c r="F47" s="855" t="s">
        <v>2485</v>
      </c>
      <c r="G47" s="825" t="s">
        <v>2486</v>
      </c>
      <c r="H47" s="831" t="s">
        <v>2487</v>
      </c>
      <c r="I47" s="831" t="s">
        <v>2488</v>
      </c>
      <c r="J47" s="825" t="s">
        <v>2489</v>
      </c>
      <c r="K47" s="832" t="s">
        <v>2490</v>
      </c>
      <c r="L47" s="825" t="s">
        <v>2491</v>
      </c>
      <c r="M47" s="831" t="s">
        <v>2492</v>
      </c>
    </row>
    <row r="48" ht="67.5">
      <c r="A48" s="794" t="s">
        <v>2493</v>
      </c>
      <c r="B48" s="794" t="s">
        <v>1992</v>
      </c>
      <c r="C48" s="746" t="s">
        <v>2494</v>
      </c>
      <c r="D48" s="794" t="s">
        <v>2495</v>
      </c>
      <c r="E48" s="849" t="s">
        <v>2496</v>
      </c>
      <c r="F48" s="746" t="s">
        <v>2497</v>
      </c>
      <c r="G48" s="734" t="s">
        <v>2498</v>
      </c>
      <c r="H48" s="746" t="s">
        <v>2499</v>
      </c>
      <c r="I48" s="746" t="s">
        <v>2500</v>
      </c>
      <c r="J48" s="746" t="s">
        <v>2501</v>
      </c>
      <c r="K48" s="746" t="s">
        <v>2502</v>
      </c>
      <c r="L48" s="834" t="s">
        <v>2503</v>
      </c>
      <c r="M48" s="746" t="s">
        <v>2504</v>
      </c>
    </row>
    <row r="49" ht="54">
      <c r="A49" s="746" t="str">
        <f ref="A49:A74" t="shared" si="4">B49&amp;C49</f>
        <v>InstructionsA52</v>
      </c>
      <c r="B49" s="746" t="s">
        <v>1992</v>
      </c>
      <c r="C49" s="746" t="s">
        <v>2505</v>
      </c>
      <c r="D49" s="746" t="s">
        <v>2506</v>
      </c>
      <c r="E49" s="849" t="s">
        <v>2507</v>
      </c>
      <c r="F49" s="746" t="s">
        <v>2508</v>
      </c>
      <c r="G49" s="746" t="s">
        <v>2509</v>
      </c>
      <c r="H49" s="746" t="s">
        <v>2510</v>
      </c>
      <c r="I49" s="746" t="s">
        <v>2511</v>
      </c>
      <c r="J49" s="746" t="s">
        <v>2512</v>
      </c>
      <c r="K49" s="823" t="s">
        <v>2513</v>
      </c>
      <c r="L49" s="829" t="s">
        <v>2514</v>
      </c>
      <c r="M49" s="746" t="s">
        <v>2515</v>
      </c>
    </row>
    <row r="50" ht="135">
      <c r="A50" s="746" t="str">
        <f t="shared" si="4"/>
        <v>InstructionsA53</v>
      </c>
      <c r="B50" s="746" t="s">
        <v>1992</v>
      </c>
      <c r="C50" s="746" t="s">
        <v>2516</v>
      </c>
      <c r="D50" s="746" t="s">
        <v>2517</v>
      </c>
      <c r="E50" s="850" t="s">
        <v>2518</v>
      </c>
      <c r="F50" s="855" t="s">
        <v>2519</v>
      </c>
      <c r="G50" s="831" t="s">
        <v>2520</v>
      </c>
      <c r="H50" s="831" t="s">
        <v>2521</v>
      </c>
      <c r="I50" s="831" t="s">
        <v>2522</v>
      </c>
      <c r="J50" s="825" t="s">
        <v>2523</v>
      </c>
      <c r="K50" s="832" t="s">
        <v>2524</v>
      </c>
      <c r="L50" s="825" t="s">
        <v>2525</v>
      </c>
      <c r="M50" s="831" t="s">
        <v>2526</v>
      </c>
    </row>
    <row r="51" ht="81">
      <c r="A51" s="746" t="str">
        <f t="shared" si="4"/>
        <v>InstructionsA54</v>
      </c>
      <c r="B51" s="746" t="s">
        <v>1992</v>
      </c>
      <c r="C51" s="746" t="s">
        <v>2527</v>
      </c>
      <c r="D51" s="746" t="s">
        <v>2528</v>
      </c>
      <c r="E51" s="849" t="s">
        <v>2529</v>
      </c>
      <c r="F51" s="746" t="s">
        <v>2530</v>
      </c>
      <c r="G51" s="746" t="s">
        <v>2531</v>
      </c>
      <c r="H51" s="746" t="s">
        <v>2532</v>
      </c>
      <c r="I51" s="746" t="s">
        <v>2533</v>
      </c>
      <c r="J51" s="746" t="s">
        <v>2534</v>
      </c>
      <c r="K51" s="823" t="s">
        <v>2535</v>
      </c>
      <c r="L51" s="829" t="s">
        <v>2536</v>
      </c>
      <c r="M51" s="746" t="s">
        <v>2537</v>
      </c>
    </row>
    <row r="52" ht="94.5">
      <c r="A52" s="746" t="str">
        <f t="shared" si="4"/>
        <v>InstructionsA55</v>
      </c>
      <c r="B52" s="746" t="s">
        <v>1992</v>
      </c>
      <c r="C52" s="746" t="s">
        <v>2538</v>
      </c>
      <c r="D52" s="746" t="s">
        <v>2539</v>
      </c>
      <c r="E52" s="746" t="s">
        <v>2540</v>
      </c>
      <c r="F52" s="746" t="s">
        <v>2541</v>
      </c>
      <c r="G52" s="746" t="s">
        <v>2542</v>
      </c>
      <c r="H52" s="746" t="s">
        <v>2543</v>
      </c>
      <c r="I52" s="746" t="s">
        <v>2544</v>
      </c>
      <c r="J52" s="746" t="s">
        <v>2545</v>
      </c>
      <c r="K52" s="823" t="s">
        <v>2546</v>
      </c>
      <c r="L52" s="829" t="s">
        <v>2547</v>
      </c>
      <c r="M52" s="746" t="s">
        <v>2548</v>
      </c>
    </row>
    <row r="53" ht="121.5">
      <c r="A53" s="746" t="str">
        <f t="shared" si="4"/>
        <v>InstructionsA56</v>
      </c>
      <c r="B53" s="746" t="s">
        <v>1992</v>
      </c>
      <c r="C53" s="746" t="s">
        <v>2549</v>
      </c>
      <c r="D53" s="746" t="s">
        <v>2550</v>
      </c>
      <c r="E53" s="746" t="s">
        <v>2551</v>
      </c>
      <c r="F53" s="746" t="s">
        <v>2552</v>
      </c>
      <c r="G53" s="746" t="s">
        <v>2553</v>
      </c>
      <c r="H53" s="746" t="s">
        <v>2554</v>
      </c>
      <c r="I53" s="746" t="s">
        <v>2555</v>
      </c>
      <c r="J53" s="746" t="s">
        <v>2556</v>
      </c>
      <c r="K53" s="823" t="s">
        <v>2557</v>
      </c>
      <c r="L53" s="829" t="s">
        <v>2558</v>
      </c>
      <c r="M53" s="746" t="s">
        <v>2559</v>
      </c>
    </row>
    <row r="54" ht="67.5">
      <c r="A54" s="746" t="str">
        <f t="shared" si="4"/>
        <v>InstructionsA57</v>
      </c>
      <c r="B54" s="746" t="s">
        <v>1992</v>
      </c>
      <c r="C54" s="746" t="s">
        <v>2560</v>
      </c>
      <c r="D54" s="746" t="s">
        <v>2561</v>
      </c>
      <c r="E54" s="746" t="s">
        <v>2562</v>
      </c>
      <c r="F54" s="746" t="s">
        <v>2563</v>
      </c>
      <c r="G54" s="746" t="s">
        <v>2564</v>
      </c>
      <c r="H54" s="746" t="s">
        <v>2565</v>
      </c>
      <c r="I54" s="746" t="s">
        <v>2566</v>
      </c>
      <c r="J54" s="746" t="s">
        <v>2567</v>
      </c>
      <c r="K54" s="823" t="s">
        <v>2568</v>
      </c>
      <c r="L54" s="829" t="s">
        <v>2569</v>
      </c>
      <c r="M54" s="746" t="s">
        <v>2570</v>
      </c>
    </row>
    <row r="55" ht="43.5">
      <c r="A55" s="746" t="str">
        <f t="shared" si="4"/>
        <v>InstructionsA58</v>
      </c>
      <c r="B55" s="746" t="s">
        <v>1992</v>
      </c>
      <c r="C55" s="746" t="s">
        <v>2571</v>
      </c>
      <c r="D55" s="703" t="s">
        <v>2572</v>
      </c>
      <c r="E55" s="703" t="s">
        <v>2573</v>
      </c>
      <c r="F55" s="703" t="s">
        <v>2574</v>
      </c>
      <c r="G55" s="703" t="s">
        <v>2575</v>
      </c>
      <c r="H55" s="703" t="s">
        <v>2576</v>
      </c>
      <c r="I55" s="703" t="s">
        <v>2577</v>
      </c>
      <c r="J55" s="703" t="s">
        <v>2578</v>
      </c>
      <c r="K55" s="703" t="s">
        <v>2579</v>
      </c>
      <c r="L55" s="830" t="s">
        <v>2580</v>
      </c>
      <c r="M55" s="703" t="s">
        <v>2581</v>
      </c>
    </row>
    <row r="56" ht="43.5">
      <c r="A56" s="746" t="str">
        <f t="shared" si="4"/>
        <v>InstructionsA59</v>
      </c>
      <c r="B56" s="746" t="s">
        <v>1992</v>
      </c>
      <c r="C56" s="746" t="s">
        <v>2582</v>
      </c>
      <c r="D56" s="703" t="s">
        <v>2583</v>
      </c>
      <c r="E56" s="703" t="s">
        <v>2584</v>
      </c>
      <c r="F56" s="703" t="s">
        <v>2585</v>
      </c>
      <c r="G56" s="703" t="s">
        <v>2586</v>
      </c>
      <c r="H56" s="703" t="s">
        <v>2587</v>
      </c>
      <c r="I56" s="703" t="s">
        <v>2588</v>
      </c>
      <c r="J56" s="703" t="s">
        <v>2589</v>
      </c>
      <c r="K56" s="703" t="s">
        <v>2590</v>
      </c>
      <c r="L56" s="830" t="s">
        <v>2591</v>
      </c>
      <c r="M56" s="703" t="s">
        <v>2592</v>
      </c>
    </row>
    <row r="57" ht="54">
      <c r="A57" s="746" t="str">
        <f t="shared" si="4"/>
        <v>InstructionsA60</v>
      </c>
      <c r="B57" s="746" t="s">
        <v>1992</v>
      </c>
      <c r="C57" s="746" t="s">
        <v>2593</v>
      </c>
      <c r="D57" s="703" t="s">
        <v>2594</v>
      </c>
      <c r="E57" s="703" t="s">
        <v>2595</v>
      </c>
      <c r="F57" s="703" t="s">
        <v>2596</v>
      </c>
      <c r="G57" s="703" t="s">
        <v>2597</v>
      </c>
      <c r="H57" s="703" t="s">
        <v>2598</v>
      </c>
      <c r="I57" s="703" t="s">
        <v>2599</v>
      </c>
      <c r="J57" s="703" t="s">
        <v>2600</v>
      </c>
      <c r="K57" s="703" t="s">
        <v>2601</v>
      </c>
      <c r="L57" s="830" t="s">
        <v>2602</v>
      </c>
      <c r="M57" s="703" t="s">
        <v>2603</v>
      </c>
    </row>
    <row r="58" ht="337.5">
      <c r="A58" s="746" t="str">
        <f t="shared" si="4"/>
        <v>InstructionsA61</v>
      </c>
      <c r="B58" s="746" t="s">
        <v>1992</v>
      </c>
      <c r="C58" s="746" t="s">
        <v>2604</v>
      </c>
      <c r="D58" s="746" t="s">
        <v>2605</v>
      </c>
      <c r="E58" s="746" t="s">
        <v>2606</v>
      </c>
      <c r="F58" s="746" t="s">
        <v>2607</v>
      </c>
      <c r="G58" s="764" t="s">
        <v>2608</v>
      </c>
      <c r="H58" s="746" t="s">
        <v>2609</v>
      </c>
      <c r="I58" s="746" t="s">
        <v>2610</v>
      </c>
      <c r="J58" s="746" t="s">
        <v>2611</v>
      </c>
      <c r="K58" s="823" t="s">
        <v>2612</v>
      </c>
      <c r="L58" s="829" t="s">
        <v>2613</v>
      </c>
      <c r="M58" s="746" t="s">
        <v>2614</v>
      </c>
    </row>
    <row r="59" ht="81">
      <c r="A59" s="746" t="str">
        <f t="shared" si="4"/>
        <v>InstructionsA62</v>
      </c>
      <c r="B59" s="746" t="s">
        <v>1992</v>
      </c>
      <c r="C59" s="746" t="s">
        <v>2615</v>
      </c>
      <c r="D59" s="746" t="s">
        <v>2616</v>
      </c>
      <c r="E59" s="746" t="s">
        <v>2617</v>
      </c>
      <c r="F59" s="746" t="s">
        <v>2618</v>
      </c>
      <c r="G59" s="746" t="s">
        <v>2619</v>
      </c>
      <c r="H59" s="746" t="s">
        <v>2620</v>
      </c>
      <c r="I59" s="746" t="s">
        <v>2621</v>
      </c>
      <c r="J59" s="746" t="s">
        <v>2622</v>
      </c>
      <c r="K59" s="823" t="s">
        <v>2623</v>
      </c>
      <c r="L59" s="829" t="s">
        <v>2624</v>
      </c>
      <c r="M59" s="746" t="s">
        <v>2625</v>
      </c>
    </row>
    <row r="60" ht="162">
      <c r="A60" s="746" t="str">
        <f t="shared" si="4"/>
        <v>InstructionsA63</v>
      </c>
      <c r="B60" s="746" t="s">
        <v>1992</v>
      </c>
      <c r="C60" s="746" t="s">
        <v>2626</v>
      </c>
      <c r="D60" s="746" t="s">
        <v>2627</v>
      </c>
      <c r="E60" s="746" t="s">
        <v>2628</v>
      </c>
      <c r="F60" s="746" t="s">
        <v>2629</v>
      </c>
      <c r="G60" s="746" t="s">
        <v>2630</v>
      </c>
      <c r="H60" s="746" t="s">
        <v>2631</v>
      </c>
      <c r="I60" s="746" t="s">
        <v>2632</v>
      </c>
      <c r="J60" s="746" t="s">
        <v>2633</v>
      </c>
      <c r="K60" s="823" t="s">
        <v>2634</v>
      </c>
      <c r="L60" s="829" t="s">
        <v>2635</v>
      </c>
      <c r="M60" s="746" t="s">
        <v>2636</v>
      </c>
    </row>
    <row r="61" ht="189">
      <c r="A61" s="746" t="str">
        <f t="shared" si="4"/>
        <v>InstructionsA64</v>
      </c>
      <c r="B61" s="746" t="s">
        <v>1992</v>
      </c>
      <c r="C61" s="746" t="s">
        <v>2637</v>
      </c>
      <c r="D61" s="746" t="s">
        <v>2638</v>
      </c>
      <c r="E61" s="746" t="s">
        <v>2639</v>
      </c>
      <c r="F61" s="746" t="s">
        <v>2640</v>
      </c>
      <c r="G61" s="746" t="s">
        <v>2641</v>
      </c>
      <c r="H61" s="746" t="s">
        <v>2642</v>
      </c>
      <c r="I61" s="746" t="s">
        <v>2643</v>
      </c>
      <c r="J61" s="746" t="s">
        <v>2644</v>
      </c>
      <c r="K61" s="823" t="s">
        <v>2645</v>
      </c>
      <c r="L61" s="829" t="s">
        <v>2646</v>
      </c>
      <c r="M61" s="746" t="s">
        <v>2647</v>
      </c>
    </row>
    <row r="62" ht="116">
      <c r="A62" s="746" t="str">
        <f t="shared" si="4"/>
        <v>InstructionsA65</v>
      </c>
      <c r="B62" s="746" t="s">
        <v>1992</v>
      </c>
      <c r="C62" s="746" t="s">
        <v>2648</v>
      </c>
      <c r="D62" s="746" t="s">
        <v>2649</v>
      </c>
      <c r="E62" s="746" t="s">
        <v>2650</v>
      </c>
      <c r="F62" s="855" t="s">
        <v>2651</v>
      </c>
      <c r="G62" s="831" t="s">
        <v>2652</v>
      </c>
      <c r="H62" s="831" t="s">
        <v>2653</v>
      </c>
      <c r="I62" s="831" t="s">
        <v>2654</v>
      </c>
      <c r="J62" s="825" t="s">
        <v>2655</v>
      </c>
      <c r="K62" s="832" t="s">
        <v>2656</v>
      </c>
      <c r="L62" s="825" t="s">
        <v>2657</v>
      </c>
      <c r="M62" s="831" t="s">
        <v>2658</v>
      </c>
    </row>
    <row r="63" ht="40.5">
      <c r="A63" s="746" t="str">
        <f t="shared" si="4"/>
        <v>InstructionsA66</v>
      </c>
      <c r="B63" s="746" t="s">
        <v>1992</v>
      </c>
      <c r="C63" s="746" t="s">
        <v>2659</v>
      </c>
      <c r="D63" s="746" t="s">
        <v>2660</v>
      </c>
      <c r="E63" s="746" t="s">
        <v>2661</v>
      </c>
      <c r="F63" s="746" t="s">
        <v>2662</v>
      </c>
      <c r="G63" s="746" t="s">
        <v>2663</v>
      </c>
      <c r="H63" s="746" t="s">
        <v>2664</v>
      </c>
      <c r="I63" s="746" t="s">
        <v>2665</v>
      </c>
      <c r="J63" s="746" t="s">
        <v>2666</v>
      </c>
      <c r="K63" s="823" t="s">
        <v>2667</v>
      </c>
      <c r="L63" s="829" t="s">
        <v>2668</v>
      </c>
      <c r="M63" s="746" t="s">
        <v>2669</v>
      </c>
    </row>
    <row r="64" ht="202.5">
      <c r="A64" s="746" t="str">
        <f t="shared" si="4"/>
        <v>InstructionsA67</v>
      </c>
      <c r="B64" s="746" t="s">
        <v>1992</v>
      </c>
      <c r="C64" s="746" t="s">
        <v>2670</v>
      </c>
      <c r="D64" s="746" t="s">
        <v>2671</v>
      </c>
      <c r="E64" s="746" t="s">
        <v>2672</v>
      </c>
      <c r="F64" s="746" t="s">
        <v>2673</v>
      </c>
      <c r="G64" s="746" t="s">
        <v>2674</v>
      </c>
      <c r="H64" s="734" t="s">
        <v>2675</v>
      </c>
      <c r="I64" s="746" t="s">
        <v>2676</v>
      </c>
      <c r="J64" s="746" t="s">
        <v>2677</v>
      </c>
      <c r="K64" s="823" t="s">
        <v>2678</v>
      </c>
      <c r="L64" s="829" t="s">
        <v>2679</v>
      </c>
      <c r="M64" s="746" t="s">
        <v>2680</v>
      </c>
    </row>
    <row r="65" ht="27">
      <c r="A65" s="746" t="str">
        <f t="shared" si="4"/>
        <v>InstructionsA68</v>
      </c>
      <c r="B65" s="746" t="s">
        <v>1992</v>
      </c>
      <c r="C65" s="746" t="s">
        <v>2681</v>
      </c>
      <c r="D65" s="746" t="s">
        <v>2682</v>
      </c>
      <c r="E65" s="824" t="s">
        <v>2683</v>
      </c>
      <c r="F65" s="746" t="s">
        <v>2684</v>
      </c>
      <c r="G65" s="746" t="s">
        <v>2685</v>
      </c>
      <c r="H65" s="734" t="s">
        <v>2686</v>
      </c>
      <c r="I65" s="746" t="s">
        <v>2687</v>
      </c>
      <c r="J65" s="746" t="s">
        <v>2688</v>
      </c>
      <c r="K65" s="823" t="s">
        <v>2689</v>
      </c>
      <c r="L65" s="829" t="s">
        <v>2690</v>
      </c>
      <c r="M65" s="746" t="s">
        <v>2691</v>
      </c>
    </row>
    <row r="66" ht="310.5">
      <c r="A66" s="746" t="str">
        <f t="shared" si="4"/>
        <v>InstructionsA69</v>
      </c>
      <c r="B66" s="746" t="s">
        <v>1992</v>
      </c>
      <c r="C66" s="746" t="s">
        <v>2692</v>
      </c>
      <c r="D66" s="746" t="s">
        <v>2693</v>
      </c>
      <c r="E66" s="849" t="s">
        <v>2694</v>
      </c>
      <c r="F66" s="746" t="s">
        <v>2695</v>
      </c>
      <c r="G66" s="862" t="s">
        <v>2696</v>
      </c>
      <c r="H66" s="734" t="s">
        <v>2697</v>
      </c>
      <c r="I66" s="746" t="s">
        <v>2698</v>
      </c>
      <c r="J66" s="746" t="s">
        <v>2699</v>
      </c>
      <c r="K66" s="823" t="s">
        <v>2700</v>
      </c>
      <c r="L66" s="829" t="s">
        <v>2701</v>
      </c>
      <c r="M66" s="746" t="s">
        <v>2702</v>
      </c>
    </row>
    <row r="67" ht="148.5">
      <c r="A67" s="746" t="str">
        <f t="shared" si="4"/>
        <v>InstructionsA70</v>
      </c>
      <c r="B67" s="746" t="s">
        <v>1992</v>
      </c>
      <c r="C67" s="746" t="s">
        <v>2703</v>
      </c>
      <c r="D67" s="746" t="s">
        <v>2704</v>
      </c>
      <c r="E67" s="849" t="s">
        <v>2705</v>
      </c>
      <c r="F67" s="746" t="s">
        <v>2706</v>
      </c>
      <c r="G67" s="746" t="s">
        <v>2707</v>
      </c>
      <c r="H67" s="734" t="s">
        <v>2708</v>
      </c>
      <c r="I67" s="746" t="s">
        <v>2709</v>
      </c>
      <c r="J67" s="746" t="s">
        <v>2710</v>
      </c>
      <c r="K67" s="823" t="s">
        <v>2711</v>
      </c>
      <c r="L67" s="829" t="s">
        <v>2712</v>
      </c>
      <c r="M67" s="746" t="s">
        <v>2713</v>
      </c>
    </row>
    <row r="68" ht="148.5">
      <c r="A68" s="746" t="str">
        <f t="shared" si="4"/>
        <v>InstructionsA71</v>
      </c>
      <c r="B68" s="746" t="s">
        <v>1992</v>
      </c>
      <c r="C68" s="746" t="s">
        <v>2714</v>
      </c>
      <c r="D68" s="746" t="s">
        <v>2715</v>
      </c>
      <c r="E68" s="849" t="s">
        <v>2716</v>
      </c>
      <c r="F68" s="746" t="s">
        <v>2717</v>
      </c>
      <c r="G68" s="862" t="s">
        <v>2718</v>
      </c>
      <c r="H68" s="734" t="s">
        <v>2719</v>
      </c>
      <c r="I68" s="746" t="s">
        <v>2720</v>
      </c>
      <c r="J68" s="746" t="s">
        <v>2721</v>
      </c>
      <c r="K68" s="823" t="s">
        <v>2722</v>
      </c>
      <c r="L68" s="829" t="s">
        <v>2723</v>
      </c>
      <c r="M68" s="746" t="s">
        <v>2724</v>
      </c>
    </row>
    <row r="69" ht="297">
      <c r="A69" s="746" t="str">
        <f t="shared" si="4"/>
        <v>InstructionsA72</v>
      </c>
      <c r="B69" s="746" t="s">
        <v>1992</v>
      </c>
      <c r="C69" s="746" t="s">
        <v>2725</v>
      </c>
      <c r="D69" s="746" t="s">
        <v>2726</v>
      </c>
      <c r="E69" s="849" t="s">
        <v>2727</v>
      </c>
      <c r="F69" s="746" t="s">
        <v>2728</v>
      </c>
      <c r="G69" s="746" t="s">
        <v>2729</v>
      </c>
      <c r="H69" s="734" t="s">
        <v>2730</v>
      </c>
      <c r="I69" s="746" t="s">
        <v>2731</v>
      </c>
      <c r="J69" s="746" t="s">
        <v>2732</v>
      </c>
      <c r="K69" s="823" t="s">
        <v>2733</v>
      </c>
      <c r="L69" s="829" t="s">
        <v>2734</v>
      </c>
      <c r="M69" s="746" t="s">
        <v>2735</v>
      </c>
    </row>
    <row r="70" ht="94.5">
      <c r="A70" s="746" t="str">
        <f t="shared" si="4"/>
        <v>InstructionsA73</v>
      </c>
      <c r="B70" s="746" t="s">
        <v>1992</v>
      </c>
      <c r="C70" s="746" t="s">
        <v>2736</v>
      </c>
      <c r="D70" s="746" t="s">
        <v>2737</v>
      </c>
      <c r="E70" s="849" t="s">
        <v>2738</v>
      </c>
      <c r="F70" s="746" t="s">
        <v>2739</v>
      </c>
      <c r="G70" s="746" t="s">
        <v>2740</v>
      </c>
      <c r="H70" s="734" t="s">
        <v>2741</v>
      </c>
      <c r="I70" s="746" t="s">
        <v>2742</v>
      </c>
      <c r="J70" s="746" t="s">
        <v>2743</v>
      </c>
      <c r="K70" s="823" t="s">
        <v>2744</v>
      </c>
      <c r="L70" s="829" t="s">
        <v>2745</v>
      </c>
      <c r="M70" s="746" t="s">
        <v>2746</v>
      </c>
    </row>
    <row r="71" ht="40.5">
      <c r="A71" s="746" t="str">
        <f t="shared" si="4"/>
        <v>InstructionsA74</v>
      </c>
      <c r="B71" s="746" t="s">
        <v>1992</v>
      </c>
      <c r="C71" s="746" t="s">
        <v>2747</v>
      </c>
      <c r="D71" s="746" t="s">
        <v>2748</v>
      </c>
      <c r="E71" s="804" t="s">
        <v>2749</v>
      </c>
      <c r="F71" s="746" t="s">
        <v>2750</v>
      </c>
      <c r="G71" s="746" t="s">
        <v>2751</v>
      </c>
      <c r="H71" s="734" t="s">
        <v>2752</v>
      </c>
      <c r="I71" s="746" t="s">
        <v>2753</v>
      </c>
      <c r="J71" s="746" t="s">
        <v>2754</v>
      </c>
      <c r="K71" s="823" t="s">
        <v>2755</v>
      </c>
      <c r="L71" s="829" t="s">
        <v>2756</v>
      </c>
      <c r="M71" s="746" t="s">
        <v>2757</v>
      </c>
    </row>
    <row r="72">
      <c r="A72" s="746" t="str">
        <f t="shared" si="4"/>
        <v>DefinitionsB2</v>
      </c>
      <c r="B72" s="746" t="s">
        <v>2758</v>
      </c>
      <c r="C72" s="746" t="s">
        <v>2759</v>
      </c>
      <c r="D72" s="746" t="s">
        <v>2760</v>
      </c>
      <c r="E72" s="824" t="s">
        <v>2761</v>
      </c>
      <c r="F72" s="746" t="s">
        <v>2762</v>
      </c>
      <c r="G72" s="746" t="s">
        <v>2763</v>
      </c>
      <c r="H72" s="734" t="s">
        <v>2760</v>
      </c>
      <c r="I72" s="746" t="s">
        <v>2764</v>
      </c>
      <c r="J72" s="746" t="s">
        <v>2765</v>
      </c>
      <c r="K72" s="823" t="s">
        <v>2766</v>
      </c>
      <c r="L72" s="829" t="s">
        <v>2767</v>
      </c>
      <c r="M72" s="746" t="s">
        <v>2768</v>
      </c>
    </row>
    <row r="73" ht="27">
      <c r="A73" s="746" t="str">
        <f t="shared" si="4"/>
        <v>DefinitionsB3</v>
      </c>
      <c r="B73" s="746" t="s">
        <v>2758</v>
      </c>
      <c r="C73" s="746" t="s">
        <v>2769</v>
      </c>
      <c r="D73" s="746" t="s">
        <v>2770</v>
      </c>
      <c r="E73" s="804" t="s">
        <v>2771</v>
      </c>
      <c r="F73" s="746" t="s">
        <v>2770</v>
      </c>
      <c r="G73" s="746" t="s">
        <v>2770</v>
      </c>
      <c r="H73" s="734" t="s">
        <v>2770</v>
      </c>
      <c r="I73" s="746" t="s">
        <v>2770</v>
      </c>
      <c r="J73" s="746" t="s">
        <v>2770</v>
      </c>
      <c r="K73" s="823" t="s">
        <v>2770</v>
      </c>
      <c r="L73" s="829" t="s">
        <v>2770</v>
      </c>
      <c r="M73" s="746" t="s">
        <v>2770</v>
      </c>
    </row>
    <row r="74">
      <c r="A74" s="746" t="str">
        <f t="shared" si="4"/>
        <v>DefinitionsB4</v>
      </c>
      <c r="B74" s="746" t="s">
        <v>2758</v>
      </c>
      <c r="C74" s="746" t="s">
        <v>2772</v>
      </c>
      <c r="D74" s="746" t="s">
        <v>2773</v>
      </c>
      <c r="E74" s="824" t="s">
        <v>2774</v>
      </c>
      <c r="F74" s="746" t="s">
        <v>2775</v>
      </c>
      <c r="G74" s="746" t="s">
        <v>2776</v>
      </c>
      <c r="H74" s="734" t="s">
        <v>2777</v>
      </c>
      <c r="I74" s="746" t="s">
        <v>2778</v>
      </c>
      <c r="J74" s="746" t="s">
        <v>2779</v>
      </c>
      <c r="K74" s="823" t="s">
        <v>2780</v>
      </c>
      <c r="L74" s="829" t="s">
        <v>2781</v>
      </c>
      <c r="M74" s="746" t="s">
        <v>2782</v>
      </c>
    </row>
    <row r="75" ht="67.5">
      <c r="A75" s="746" t="str">
        <f>B75&amp;C75</f>
        <v>DefinitionsB5</v>
      </c>
      <c r="B75" s="746" t="s">
        <v>2758</v>
      </c>
      <c r="C75" s="746" t="s">
        <v>2783</v>
      </c>
      <c r="D75" s="746" t="s">
        <v>2784</v>
      </c>
      <c r="E75" s="746" t="s">
        <v>2785</v>
      </c>
      <c r="F75" s="746" t="s">
        <v>2786</v>
      </c>
      <c r="G75" s="746" t="s">
        <v>2787</v>
      </c>
      <c r="H75" s="746" t="s">
        <v>2788</v>
      </c>
      <c r="I75" s="746" t="s">
        <v>2789</v>
      </c>
      <c r="J75" s="746" t="s">
        <v>2790</v>
      </c>
      <c r="K75" s="746" t="s">
        <v>2791</v>
      </c>
      <c r="L75" s="746" t="s">
        <v>2792</v>
      </c>
      <c r="M75" s="746" t="s">
        <v>2793</v>
      </c>
      <c r="N75" s="746" t="s">
        <v>2784</v>
      </c>
      <c r="O75" s="746" t="s">
        <v>2784</v>
      </c>
    </row>
    <row r="76" ht="27">
      <c r="A76" s="746" t="str">
        <f>B76&amp;C76</f>
        <v>DefinitionsB6</v>
      </c>
      <c r="B76" s="746" t="s">
        <v>2758</v>
      </c>
      <c r="C76" s="746" t="s">
        <v>2794</v>
      </c>
      <c r="D76" s="746" t="s">
        <v>2795</v>
      </c>
      <c r="E76" s="824" t="s">
        <v>2796</v>
      </c>
      <c r="F76" s="746" t="s">
        <v>2797</v>
      </c>
      <c r="G76" s="746" t="s">
        <v>2798</v>
      </c>
      <c r="H76" s="746" t="s">
        <v>2799</v>
      </c>
      <c r="I76" s="746" t="s">
        <v>2800</v>
      </c>
      <c r="J76" s="746" t="s">
        <v>2801</v>
      </c>
      <c r="K76" s="823" t="s">
        <v>2802</v>
      </c>
      <c r="L76" s="829" t="s">
        <v>2803</v>
      </c>
      <c r="M76" s="746" t="s">
        <v>2804</v>
      </c>
      <c r="N76" s="700" t="s">
        <v>2805</v>
      </c>
    </row>
    <row r="77">
      <c r="A77" s="746" t="str">
        <f>B77&amp;C77</f>
        <v>DefinitionsB7</v>
      </c>
      <c r="B77" s="746" t="s">
        <v>2758</v>
      </c>
      <c r="C77" s="746" t="s">
        <v>2806</v>
      </c>
      <c r="D77" s="746" t="s">
        <v>2807</v>
      </c>
      <c r="E77" s="804" t="s">
        <v>2808</v>
      </c>
      <c r="F77" s="746" t="s">
        <v>2809</v>
      </c>
      <c r="G77" s="746" t="s">
        <v>2810</v>
      </c>
      <c r="H77" s="734" t="s">
        <v>2811</v>
      </c>
      <c r="I77" s="746" t="s">
        <v>2812</v>
      </c>
      <c r="J77" s="746" t="s">
        <v>2813</v>
      </c>
      <c r="K77" s="823" t="s">
        <v>2814</v>
      </c>
      <c r="L77" s="829" t="s">
        <v>2815</v>
      </c>
      <c r="M77" s="746" t="s">
        <v>2816</v>
      </c>
      <c r="N77" s="700" t="s">
        <v>2817</v>
      </c>
    </row>
    <row r="78">
      <c r="A78" s="746" t="str">
        <f>B78&amp;C78</f>
        <v>DefinitionsB8</v>
      </c>
      <c r="B78" s="746" t="s">
        <v>2758</v>
      </c>
      <c r="C78" s="746" t="s">
        <v>2818</v>
      </c>
      <c r="D78" s="746" t="s">
        <v>2819</v>
      </c>
      <c r="E78" s="804" t="s">
        <v>2820</v>
      </c>
      <c r="F78" s="746" t="s">
        <v>2821</v>
      </c>
      <c r="G78" s="746" t="s">
        <v>2822</v>
      </c>
      <c r="H78" s="734" t="s">
        <v>2823</v>
      </c>
      <c r="I78" s="746" t="s">
        <v>2824</v>
      </c>
      <c r="J78" s="746" t="s">
        <v>2825</v>
      </c>
      <c r="K78" s="823" t="s">
        <v>2826</v>
      </c>
      <c r="L78" s="829" t="s">
        <v>2827</v>
      </c>
      <c r="M78" s="746" t="s">
        <v>2828</v>
      </c>
      <c r="N78" s="700" t="s">
        <v>2829</v>
      </c>
    </row>
    <row r="79" ht="40.5">
      <c r="A79" s="746" t="str">
        <f>B79&amp;C79</f>
        <v>DefinitionsB9</v>
      </c>
      <c r="B79" s="746" t="s">
        <v>2758</v>
      </c>
      <c r="C79" s="746" t="s">
        <v>2830</v>
      </c>
      <c r="D79" s="746" t="s">
        <v>2831</v>
      </c>
      <c r="E79" s="804" t="s">
        <v>2832</v>
      </c>
      <c r="F79" s="746" t="s">
        <v>2833</v>
      </c>
      <c r="G79" s="746" t="s">
        <v>2831</v>
      </c>
      <c r="H79" s="746" t="s">
        <v>2831</v>
      </c>
      <c r="I79" s="746" t="s">
        <v>2831</v>
      </c>
      <c r="J79" s="746" t="s">
        <v>2831</v>
      </c>
      <c r="K79" s="823" t="s">
        <v>2831</v>
      </c>
      <c r="L79" s="829" t="s">
        <v>2831</v>
      </c>
      <c r="M79" s="746" t="s">
        <v>2831</v>
      </c>
      <c r="N79" s="700" t="s">
        <v>2834</v>
      </c>
    </row>
    <row r="80">
      <c r="A80" s="746" t="str">
        <f>B80&amp;C80</f>
        <v>DefinitionsB10</v>
      </c>
      <c r="B80" s="746" t="s">
        <v>2758</v>
      </c>
      <c r="C80" s="746" t="s">
        <v>2835</v>
      </c>
      <c r="D80" s="746" t="s">
        <v>2836</v>
      </c>
      <c r="E80" s="824" t="s">
        <v>2837</v>
      </c>
      <c r="F80" s="746" t="s">
        <v>2838</v>
      </c>
      <c r="G80" s="746" t="s">
        <v>2839</v>
      </c>
      <c r="H80" s="746" t="s">
        <v>2840</v>
      </c>
      <c r="I80" s="746" t="s">
        <v>2840</v>
      </c>
      <c r="J80" s="746" t="s">
        <v>2841</v>
      </c>
      <c r="K80" s="823" t="s">
        <v>2836</v>
      </c>
      <c r="L80" s="829" t="s">
        <v>2840</v>
      </c>
      <c r="M80" s="746" t="s">
        <v>2842</v>
      </c>
      <c r="N80" s="700" t="s">
        <v>2843</v>
      </c>
    </row>
    <row r="81" ht="27">
      <c r="A81" s="746" t="str">
        <f>B81&amp;C81</f>
        <v>DefinitionsB11</v>
      </c>
      <c r="B81" s="746" t="s">
        <v>2758</v>
      </c>
      <c r="C81" s="746" t="s">
        <v>2844</v>
      </c>
      <c r="D81" s="746" t="s">
        <v>2845</v>
      </c>
      <c r="E81" s="804" t="s">
        <v>2846</v>
      </c>
      <c r="F81" s="746" t="s">
        <v>2847</v>
      </c>
      <c r="G81" s="746" t="s">
        <v>2848</v>
      </c>
      <c r="H81" s="746" t="s">
        <v>2849</v>
      </c>
      <c r="I81" s="746" t="s">
        <v>2850</v>
      </c>
      <c r="J81" s="746" t="s">
        <v>2851</v>
      </c>
      <c r="K81" s="823" t="s">
        <v>2852</v>
      </c>
      <c r="L81" s="829" t="s">
        <v>2853</v>
      </c>
      <c r="M81" s="746" t="s">
        <v>2854</v>
      </c>
      <c r="N81" s="700" t="s">
        <v>2855</v>
      </c>
    </row>
    <row r="82">
      <c r="A82" s="746" t="str">
        <f ref="A82:A104" t="shared" si="7">B82&amp;C82</f>
        <v>DefinitionsB12</v>
      </c>
      <c r="B82" s="746" t="s">
        <v>2758</v>
      </c>
      <c r="C82" s="746" t="s">
        <v>2856</v>
      </c>
      <c r="D82" s="746" t="s">
        <v>2857</v>
      </c>
      <c r="E82" s="804" t="s">
        <v>2858</v>
      </c>
      <c r="F82" s="746" t="s">
        <v>2859</v>
      </c>
      <c r="G82" s="746" t="s">
        <v>2860</v>
      </c>
      <c r="H82" s="746" t="s">
        <v>2861</v>
      </c>
      <c r="I82" s="746" t="s">
        <v>2862</v>
      </c>
      <c r="J82" s="746" t="s">
        <v>2863</v>
      </c>
      <c r="K82" s="823" t="s">
        <v>2864</v>
      </c>
      <c r="L82" s="829" t="s">
        <v>2865</v>
      </c>
      <c r="M82" s="746" t="s">
        <v>2866</v>
      </c>
      <c r="N82" s="700" t="s">
        <v>2867</v>
      </c>
    </row>
    <row r="83">
      <c r="A83" s="746" t="str">
        <f t="shared" si="7"/>
        <v>DefinitionsB13</v>
      </c>
      <c r="B83" s="746" t="s">
        <v>2758</v>
      </c>
      <c r="C83" s="746" t="s">
        <v>2868</v>
      </c>
      <c r="D83" s="746" t="s">
        <v>2869</v>
      </c>
      <c r="E83" s="804" t="s">
        <v>2870</v>
      </c>
      <c r="F83" s="746" t="s">
        <v>2871</v>
      </c>
      <c r="G83" s="746" t="s">
        <v>2872</v>
      </c>
      <c r="H83" s="746" t="s">
        <v>2873</v>
      </c>
      <c r="I83" s="746" t="s">
        <v>2874</v>
      </c>
      <c r="J83" s="746" t="s">
        <v>2875</v>
      </c>
      <c r="K83" s="823" t="s">
        <v>2876</v>
      </c>
      <c r="L83" s="829" t="s">
        <v>2877</v>
      </c>
      <c r="M83" s="746" t="s">
        <v>2878</v>
      </c>
      <c r="N83" s="700" t="s">
        <v>2879</v>
      </c>
    </row>
    <row r="84">
      <c r="A84" s="746" t="str">
        <f t="shared" si="7"/>
        <v>DefinitionsB14</v>
      </c>
      <c r="B84" s="746" t="s">
        <v>2758</v>
      </c>
      <c r="C84" s="746" t="s">
        <v>2880</v>
      </c>
      <c r="D84" s="746" t="s">
        <v>2881</v>
      </c>
      <c r="E84" s="804" t="s">
        <v>2882</v>
      </c>
      <c r="F84" s="746" t="s">
        <v>2883</v>
      </c>
      <c r="G84" s="746" t="s">
        <v>2884</v>
      </c>
      <c r="H84" s="746" t="s">
        <v>2885</v>
      </c>
      <c r="I84" s="746" t="s">
        <v>2886</v>
      </c>
      <c r="J84" s="746" t="s">
        <v>2887</v>
      </c>
      <c r="K84" s="823" t="s">
        <v>2888</v>
      </c>
      <c r="L84" s="829" t="s">
        <v>2889</v>
      </c>
      <c r="M84" s="746" t="s">
        <v>2890</v>
      </c>
      <c r="N84" s="700" t="s">
        <v>2891</v>
      </c>
    </row>
    <row r="85">
      <c r="A85" s="746" t="str">
        <f t="shared" si="7"/>
        <v>DefinitionsB15</v>
      </c>
      <c r="B85" s="746" t="s">
        <v>2758</v>
      </c>
      <c r="C85" s="746" t="s">
        <v>2892</v>
      </c>
      <c r="D85" s="746" t="s">
        <v>2893</v>
      </c>
      <c r="E85" s="804" t="s">
        <v>2893</v>
      </c>
      <c r="F85" s="746" t="s">
        <v>2893</v>
      </c>
      <c r="G85" s="746" t="s">
        <v>2893</v>
      </c>
      <c r="H85" s="746" t="s">
        <v>2893</v>
      </c>
      <c r="I85" s="746" t="s">
        <v>2893</v>
      </c>
      <c r="J85" s="746" t="s">
        <v>2893</v>
      </c>
      <c r="K85" s="823" t="s">
        <v>2893</v>
      </c>
      <c r="L85" s="829" t="s">
        <v>2893</v>
      </c>
      <c r="M85" s="746" t="s">
        <v>2893</v>
      </c>
      <c r="N85" s="700" t="s">
        <v>2894</v>
      </c>
    </row>
    <row r="86" ht="27">
      <c r="A86" s="746" t="str">
        <f t="shared" si="7"/>
        <v>DefinitionsB16</v>
      </c>
      <c r="B86" s="746" t="s">
        <v>2758</v>
      </c>
      <c r="C86" s="746" t="s">
        <v>2895</v>
      </c>
      <c r="D86" s="746" t="s">
        <v>2896</v>
      </c>
      <c r="E86" s="804" t="s">
        <v>2897</v>
      </c>
      <c r="F86" s="746" t="s">
        <v>2898</v>
      </c>
      <c r="G86" s="746" t="s">
        <v>2899</v>
      </c>
      <c r="H86" s="746" t="s">
        <v>2900</v>
      </c>
      <c r="I86" s="746" t="s">
        <v>2901</v>
      </c>
      <c r="J86" s="746" t="s">
        <v>2902</v>
      </c>
      <c r="K86" s="823" t="s">
        <v>2903</v>
      </c>
      <c r="L86" s="829" t="s">
        <v>2904</v>
      </c>
      <c r="M86" s="746" t="s">
        <v>2905</v>
      </c>
      <c r="N86" s="700" t="s">
        <v>2906</v>
      </c>
    </row>
    <row r="87">
      <c r="A87" s="746" t="str">
        <f t="shared" si="7"/>
        <v>DefinitionsB17</v>
      </c>
      <c r="B87" s="746" t="s">
        <v>2758</v>
      </c>
      <c r="C87" s="746" t="s">
        <v>2907</v>
      </c>
      <c r="D87" s="746" t="s">
        <v>2908</v>
      </c>
      <c r="E87" s="804" t="s">
        <v>2909</v>
      </c>
      <c r="F87" s="746" t="s">
        <v>2910</v>
      </c>
      <c r="G87" s="746" t="s">
        <v>2911</v>
      </c>
      <c r="H87" s="746" t="s">
        <v>2912</v>
      </c>
      <c r="I87" s="746" t="s">
        <v>2913</v>
      </c>
      <c r="J87" s="746" t="s">
        <v>2914</v>
      </c>
      <c r="K87" s="823" t="s">
        <v>2915</v>
      </c>
      <c r="L87" s="829" t="s">
        <v>2916</v>
      </c>
      <c r="M87" s="746" t="s">
        <v>2917</v>
      </c>
      <c r="N87" s="700" t="s">
        <v>2918</v>
      </c>
    </row>
    <row r="88">
      <c r="A88" s="746" t="str">
        <f t="shared" si="7"/>
        <v>DefinitionsB18</v>
      </c>
      <c r="B88" s="746" t="s">
        <v>2758</v>
      </c>
      <c r="C88" s="746" t="s">
        <v>2919</v>
      </c>
      <c r="D88" s="746" t="s">
        <v>2920</v>
      </c>
      <c r="E88" s="804" t="s">
        <v>2921</v>
      </c>
      <c r="F88" s="746" t="s">
        <v>2922</v>
      </c>
      <c r="G88" s="746" t="s">
        <v>2923</v>
      </c>
      <c r="H88" s="746" t="s">
        <v>2924</v>
      </c>
      <c r="I88" s="746" t="s">
        <v>2925</v>
      </c>
      <c r="J88" s="746" t="s">
        <v>2926</v>
      </c>
      <c r="K88" s="823" t="s">
        <v>2927</v>
      </c>
      <c r="L88" s="829" t="s">
        <v>2928</v>
      </c>
      <c r="M88" s="746" t="s">
        <v>2929</v>
      </c>
      <c r="N88" s="700" t="s">
        <v>2930</v>
      </c>
    </row>
    <row r="89" ht="27">
      <c r="A89" s="746" t="str">
        <f t="shared" si="7"/>
        <v>DefinitionsB19</v>
      </c>
      <c r="B89" s="746" t="s">
        <v>2758</v>
      </c>
      <c r="C89" s="746" t="s">
        <v>2931</v>
      </c>
      <c r="D89" s="746" t="s">
        <v>2932</v>
      </c>
      <c r="E89" s="804" t="s">
        <v>2933</v>
      </c>
      <c r="F89" s="746" t="s">
        <v>2934</v>
      </c>
      <c r="G89" s="746" t="s">
        <v>2932</v>
      </c>
      <c r="H89" s="746" t="s">
        <v>2935</v>
      </c>
      <c r="I89" s="746" t="s">
        <v>2935</v>
      </c>
      <c r="J89" s="746" t="s">
        <v>2932</v>
      </c>
      <c r="K89" s="823" t="s">
        <v>2932</v>
      </c>
      <c r="L89" s="829" t="s">
        <v>2932</v>
      </c>
      <c r="M89" s="746" t="s">
        <v>2932</v>
      </c>
      <c r="N89" s="700" t="s">
        <v>2936</v>
      </c>
    </row>
    <row r="90">
      <c r="A90" s="746" t="str">
        <f t="shared" si="7"/>
        <v>DefinitionsB20</v>
      </c>
      <c r="B90" s="746" t="s">
        <v>2758</v>
      </c>
      <c r="C90" s="746" t="s">
        <v>2937</v>
      </c>
      <c r="D90" s="746" t="s">
        <v>2938</v>
      </c>
      <c r="E90" s="804" t="s">
        <v>2939</v>
      </c>
      <c r="F90" s="746" t="s">
        <v>2940</v>
      </c>
      <c r="G90" s="746" t="s">
        <v>2941</v>
      </c>
      <c r="H90" s="746" t="s">
        <v>2942</v>
      </c>
      <c r="I90" s="746" t="s">
        <v>2943</v>
      </c>
      <c r="J90" s="746" t="s">
        <v>2944</v>
      </c>
      <c r="K90" s="823" t="s">
        <v>2945</v>
      </c>
      <c r="L90" s="829" t="s">
        <v>2946</v>
      </c>
      <c r="M90" s="746" t="s">
        <v>2947</v>
      </c>
      <c r="N90" s="700" t="s">
        <v>2948</v>
      </c>
    </row>
    <row r="91">
      <c r="A91" s="746" t="str">
        <f t="shared" si="7"/>
        <v>DefinitionsB21</v>
      </c>
      <c r="B91" s="746" t="s">
        <v>2758</v>
      </c>
      <c r="C91" s="746" t="s">
        <v>2949</v>
      </c>
      <c r="D91" s="746" t="s">
        <v>2950</v>
      </c>
      <c r="E91" s="824" t="s">
        <v>2951</v>
      </c>
      <c r="F91" s="746" t="s">
        <v>2950</v>
      </c>
      <c r="G91" s="746" t="s">
        <v>2950</v>
      </c>
      <c r="H91" s="746" t="s">
        <v>2950</v>
      </c>
      <c r="I91" s="746" t="s">
        <v>2950</v>
      </c>
      <c r="J91" s="746" t="s">
        <v>2950</v>
      </c>
      <c r="K91" s="823" t="s">
        <v>2950</v>
      </c>
      <c r="L91" s="829" t="s">
        <v>2950</v>
      </c>
      <c r="M91" s="746" t="s">
        <v>2950</v>
      </c>
      <c r="N91" s="700" t="s">
        <v>2952</v>
      </c>
    </row>
    <row r="92" ht="27">
      <c r="A92" s="746" t="str">
        <f t="shared" si="7"/>
        <v>DefinitionsB22</v>
      </c>
      <c r="B92" s="746" t="s">
        <v>2758</v>
      </c>
      <c r="C92" s="746" t="s">
        <v>2953</v>
      </c>
      <c r="D92" s="746" t="s">
        <v>2954</v>
      </c>
      <c r="E92" s="804" t="s">
        <v>2955</v>
      </c>
      <c r="F92" s="746" t="s">
        <v>2956</v>
      </c>
      <c r="G92" s="746" t="s">
        <v>2957</v>
      </c>
      <c r="H92" s="746" t="s">
        <v>2958</v>
      </c>
      <c r="I92" s="746" t="s">
        <v>2959</v>
      </c>
      <c r="J92" s="746" t="s">
        <v>2960</v>
      </c>
      <c r="K92" s="823" t="s">
        <v>2961</v>
      </c>
      <c r="L92" s="829" t="s">
        <v>2962</v>
      </c>
      <c r="M92" s="746" t="s">
        <v>2963</v>
      </c>
      <c r="N92" s="700" t="s">
        <v>2964</v>
      </c>
    </row>
    <row r="93" ht="27">
      <c r="A93" s="746" t="str">
        <f t="shared" si="7"/>
        <v>DefinitionsB23</v>
      </c>
      <c r="B93" s="746" t="s">
        <v>2758</v>
      </c>
      <c r="C93" s="746" t="s">
        <v>2965</v>
      </c>
      <c r="D93" s="746" t="s">
        <v>2966</v>
      </c>
      <c r="E93" s="804" t="s">
        <v>2967</v>
      </c>
      <c r="F93" s="746" t="s">
        <v>2968</v>
      </c>
      <c r="G93" s="746" t="s">
        <v>2969</v>
      </c>
      <c r="H93" s="746" t="s">
        <v>2970</v>
      </c>
      <c r="I93" s="746" t="s">
        <v>2971</v>
      </c>
      <c r="J93" s="746" t="s">
        <v>2966</v>
      </c>
      <c r="K93" s="823" t="s">
        <v>2972</v>
      </c>
      <c r="L93" s="834" t="s">
        <v>2966</v>
      </c>
      <c r="M93" s="746" t="s">
        <v>2973</v>
      </c>
      <c r="N93" s="700" t="s">
        <v>2974</v>
      </c>
    </row>
    <row r="94" ht="27">
      <c r="A94" s="746" t="str">
        <f t="shared" si="7"/>
        <v>DefinitionsB24</v>
      </c>
      <c r="B94" s="746" t="s">
        <v>2758</v>
      </c>
      <c r="C94" s="746" t="s">
        <v>2975</v>
      </c>
      <c r="D94" s="746" t="s">
        <v>2976</v>
      </c>
      <c r="E94" s="804" t="s">
        <v>2977</v>
      </c>
      <c r="F94" s="746" t="s">
        <v>2978</v>
      </c>
      <c r="G94" s="746" t="s">
        <v>2979</v>
      </c>
      <c r="H94" s="746" t="s">
        <v>2980</v>
      </c>
      <c r="I94" s="746" t="s">
        <v>2976</v>
      </c>
      <c r="J94" s="746" t="s">
        <v>2976</v>
      </c>
      <c r="K94" s="823" t="s">
        <v>2981</v>
      </c>
      <c r="L94" s="829" t="s">
        <v>2982</v>
      </c>
      <c r="M94" s="746" t="s">
        <v>2983</v>
      </c>
      <c r="N94" s="700" t="s">
        <v>2984</v>
      </c>
    </row>
    <row r="95" ht="101.5" customHeight="1">
      <c r="A95" s="746" t="str">
        <f t="shared" si="7"/>
        <v>DefinitionsB25</v>
      </c>
      <c r="B95" s="746" t="s">
        <v>2758</v>
      </c>
      <c r="C95" s="746" t="s">
        <v>2985</v>
      </c>
      <c r="D95" s="746" t="s">
        <v>2986</v>
      </c>
      <c r="E95" s="804" t="s">
        <v>2987</v>
      </c>
      <c r="F95" s="746" t="s">
        <v>2988</v>
      </c>
      <c r="G95" s="746" t="s">
        <v>2989</v>
      </c>
      <c r="H95" s="734" t="s">
        <v>2990</v>
      </c>
      <c r="I95" s="746" t="s">
        <v>2991</v>
      </c>
      <c r="J95" s="746" t="s">
        <v>2992</v>
      </c>
      <c r="K95" s="823" t="s">
        <v>2993</v>
      </c>
      <c r="L95" s="829" t="s">
        <v>2994</v>
      </c>
      <c r="M95" s="746" t="s">
        <v>2995</v>
      </c>
      <c r="N95" s="703" t="s">
        <v>2996</v>
      </c>
    </row>
    <row r="96">
      <c r="A96" s="746" t="str">
        <f t="shared" si="7"/>
        <v>DefinitionsB26</v>
      </c>
      <c r="B96" s="746" t="s">
        <v>2758</v>
      </c>
      <c r="C96" s="746" t="s">
        <v>2997</v>
      </c>
      <c r="D96" s="746" t="s">
        <v>2998</v>
      </c>
      <c r="E96" s="804" t="s">
        <v>2999</v>
      </c>
      <c r="F96" s="746" t="s">
        <v>3000</v>
      </c>
      <c r="G96" s="746" t="s">
        <v>3001</v>
      </c>
      <c r="H96" s="746" t="s">
        <v>2998</v>
      </c>
      <c r="I96" s="746" t="s">
        <v>2998</v>
      </c>
      <c r="J96" s="746" t="s">
        <v>2998</v>
      </c>
      <c r="K96" s="823" t="s">
        <v>2998</v>
      </c>
      <c r="L96" s="829" t="s">
        <v>2998</v>
      </c>
      <c r="M96" s="746" t="s">
        <v>2998</v>
      </c>
      <c r="N96" s="700" t="s">
        <v>3002</v>
      </c>
    </row>
    <row r="97" ht="27">
      <c r="A97" s="746" t="str">
        <f t="shared" si="7"/>
        <v>DefinitionsB27</v>
      </c>
      <c r="B97" s="746" t="s">
        <v>2758</v>
      </c>
      <c r="C97" s="746" t="s">
        <v>3003</v>
      </c>
      <c r="D97" s="746" t="s">
        <v>3004</v>
      </c>
      <c r="E97" s="804" t="s">
        <v>3005</v>
      </c>
      <c r="F97" s="746" t="s">
        <v>3006</v>
      </c>
      <c r="G97" s="746" t="s">
        <v>3007</v>
      </c>
      <c r="H97" s="746" t="s">
        <v>3008</v>
      </c>
      <c r="I97" s="746" t="s">
        <v>3009</v>
      </c>
      <c r="J97" s="746" t="s">
        <v>3010</v>
      </c>
      <c r="K97" s="823" t="s">
        <v>3011</v>
      </c>
      <c r="L97" s="829" t="s">
        <v>3012</v>
      </c>
      <c r="M97" s="746" t="s">
        <v>3013</v>
      </c>
      <c r="N97" s="700" t="s">
        <v>3014</v>
      </c>
    </row>
    <row r="98">
      <c r="A98" s="746" t="str">
        <f t="shared" si="7"/>
        <v>DefinitionsB28</v>
      </c>
      <c r="B98" s="746" t="s">
        <v>2758</v>
      </c>
      <c r="C98" s="746" t="s">
        <v>3015</v>
      </c>
      <c r="D98" s="746" t="s">
        <v>3016</v>
      </c>
      <c r="E98" s="804" t="s">
        <v>3017</v>
      </c>
      <c r="F98" s="746" t="s">
        <v>3018</v>
      </c>
      <c r="G98" s="746" t="s">
        <v>3019</v>
      </c>
      <c r="H98" s="746" t="s">
        <v>3020</v>
      </c>
      <c r="I98" s="746" t="s">
        <v>3021</v>
      </c>
      <c r="J98" s="746" t="s">
        <v>3022</v>
      </c>
      <c r="K98" s="823" t="s">
        <v>3023</v>
      </c>
      <c r="L98" s="829" t="s">
        <v>3024</v>
      </c>
      <c r="M98" s="746" t="s">
        <v>3025</v>
      </c>
      <c r="N98" s="700" t="s">
        <v>3026</v>
      </c>
    </row>
    <row r="99" ht="27">
      <c r="A99" s="746" t="str">
        <f t="shared" si="7"/>
        <v>DefinitionsB29</v>
      </c>
      <c r="B99" s="746" t="s">
        <v>2758</v>
      </c>
      <c r="C99" s="746" t="s">
        <v>3027</v>
      </c>
      <c r="D99" s="746" t="s">
        <v>3028</v>
      </c>
      <c r="E99" s="804" t="s">
        <v>3029</v>
      </c>
      <c r="F99" s="746" t="s">
        <v>3030</v>
      </c>
      <c r="G99" s="746" t="s">
        <v>3031</v>
      </c>
      <c r="H99" s="746" t="s">
        <v>3032</v>
      </c>
      <c r="I99" s="746" t="s">
        <v>3033</v>
      </c>
      <c r="J99" s="746" t="s">
        <v>3034</v>
      </c>
      <c r="K99" s="823" t="s">
        <v>3035</v>
      </c>
      <c r="L99" s="829" t="s">
        <v>3036</v>
      </c>
      <c r="M99" s="746" t="s">
        <v>3037</v>
      </c>
      <c r="N99" s="700" t="s">
        <v>3038</v>
      </c>
    </row>
    <row r="100" ht="27">
      <c r="A100" s="746" t="str">
        <f t="shared" si="7"/>
        <v>DefinitionsB30</v>
      </c>
      <c r="B100" s="746" t="s">
        <v>2758</v>
      </c>
      <c r="C100" s="746" t="s">
        <v>3039</v>
      </c>
      <c r="D100" s="746" t="s">
        <v>3040</v>
      </c>
      <c r="E100" s="804" t="s">
        <v>3041</v>
      </c>
      <c r="F100" s="746" t="s">
        <v>3042</v>
      </c>
      <c r="G100" s="746" t="s">
        <v>3043</v>
      </c>
      <c r="H100" s="746" t="s">
        <v>3044</v>
      </c>
      <c r="I100" s="746" t="s">
        <v>3045</v>
      </c>
      <c r="J100" s="746" t="s">
        <v>3046</v>
      </c>
      <c r="K100" s="823" t="s">
        <v>3047</v>
      </c>
      <c r="L100" s="829" t="s">
        <v>3048</v>
      </c>
      <c r="M100" s="746" t="s">
        <v>3049</v>
      </c>
      <c r="N100" s="700" t="s">
        <v>3050</v>
      </c>
    </row>
    <row r="101" ht="27">
      <c r="A101" s="746" t="str">
        <f t="shared" si="7"/>
        <v>DefinitionsB31</v>
      </c>
      <c r="B101" s="746" t="s">
        <v>2758</v>
      </c>
      <c r="C101" s="746" t="s">
        <v>3051</v>
      </c>
      <c r="D101" s="746" t="s">
        <v>3052</v>
      </c>
      <c r="E101" s="804" t="s">
        <v>3053</v>
      </c>
      <c r="F101" s="746" t="s">
        <v>3054</v>
      </c>
      <c r="G101" s="746" t="s">
        <v>3055</v>
      </c>
      <c r="H101" s="746" t="s">
        <v>3056</v>
      </c>
      <c r="I101" s="746" t="s">
        <v>3057</v>
      </c>
      <c r="J101" s="746" t="s">
        <v>3058</v>
      </c>
      <c r="K101" s="823" t="s">
        <v>3059</v>
      </c>
      <c r="L101" s="829" t="s">
        <v>3060</v>
      </c>
      <c r="M101" s="746" t="s">
        <v>3061</v>
      </c>
    </row>
    <row r="102">
      <c r="A102" s="746" t="str">
        <f t="shared" si="7"/>
        <v>DefinitionsC2</v>
      </c>
      <c r="B102" s="746" t="s">
        <v>2758</v>
      </c>
      <c r="C102" s="746" t="s">
        <v>3062</v>
      </c>
      <c r="D102" s="746" t="s">
        <v>3063</v>
      </c>
      <c r="E102" s="824" t="s">
        <v>3064</v>
      </c>
      <c r="F102" s="746" t="s">
        <v>3065</v>
      </c>
      <c r="G102" s="746" t="s">
        <v>3066</v>
      </c>
      <c r="H102" s="746" t="s">
        <v>3063</v>
      </c>
      <c r="I102" s="746" t="s">
        <v>3067</v>
      </c>
      <c r="J102" s="746" t="s">
        <v>3068</v>
      </c>
      <c r="K102" s="823" t="s">
        <v>3069</v>
      </c>
      <c r="L102" s="829" t="s">
        <v>3070</v>
      </c>
      <c r="M102" s="746" t="s">
        <v>3071</v>
      </c>
    </row>
    <row r="103">
      <c r="A103" s="746" t="str">
        <f t="shared" si="7"/>
        <v>DefinitionsC3</v>
      </c>
      <c r="B103" s="746" t="s">
        <v>2758</v>
      </c>
      <c r="C103" s="746" t="s">
        <v>3072</v>
      </c>
      <c r="D103" s="746" t="s">
        <v>3073</v>
      </c>
      <c r="E103" s="804" t="s">
        <v>3074</v>
      </c>
      <c r="F103" s="746" t="s">
        <v>3075</v>
      </c>
      <c r="G103" s="746" t="s">
        <v>3076</v>
      </c>
      <c r="H103" s="746" t="s">
        <v>3077</v>
      </c>
      <c r="I103" s="746" t="s">
        <v>3078</v>
      </c>
      <c r="J103" s="746" t="s">
        <v>3079</v>
      </c>
      <c r="K103" s="823" t="s">
        <v>3080</v>
      </c>
      <c r="L103" s="829" t="s">
        <v>3081</v>
      </c>
      <c r="M103" s="746" t="s">
        <v>3082</v>
      </c>
    </row>
    <row r="104" ht="81">
      <c r="A104" s="746" t="str">
        <f t="shared" si="7"/>
        <v>DefinitionsC4</v>
      </c>
      <c r="B104" s="746" t="s">
        <v>2758</v>
      </c>
      <c r="C104" s="746" t="s">
        <v>3083</v>
      </c>
      <c r="D104" s="746" t="s">
        <v>3084</v>
      </c>
      <c r="E104" s="804" t="s">
        <v>3085</v>
      </c>
      <c r="F104" s="746" t="s">
        <v>3086</v>
      </c>
      <c r="G104" s="746" t="s">
        <v>3087</v>
      </c>
      <c r="H104" s="746" t="s">
        <v>3088</v>
      </c>
      <c r="I104" s="746" t="s">
        <v>3089</v>
      </c>
      <c r="J104" s="746" t="s">
        <v>3090</v>
      </c>
      <c r="K104" s="823" t="s">
        <v>3091</v>
      </c>
      <c r="L104" s="829" t="s">
        <v>3092</v>
      </c>
      <c r="M104" s="746" t="s">
        <v>3093</v>
      </c>
    </row>
    <row r="105" ht="82.5" customHeight="1">
      <c r="A105" s="746" t="str">
        <f>B105&amp;C105</f>
        <v>DefinitionsC5</v>
      </c>
      <c r="B105" s="746" t="s">
        <v>2758</v>
      </c>
      <c r="C105" s="746" t="s">
        <v>3094</v>
      </c>
      <c r="D105" s="801" t="s">
        <v>3095</v>
      </c>
      <c r="E105" s="804" t="s">
        <v>3096</v>
      </c>
      <c r="F105" s="746" t="s">
        <v>3097</v>
      </c>
      <c r="G105" s="746" t="s">
        <v>3098</v>
      </c>
      <c r="H105" s="746" t="s">
        <v>3099</v>
      </c>
      <c r="I105" s="746" t="s">
        <v>3100</v>
      </c>
      <c r="J105" s="746" t="s">
        <v>3101</v>
      </c>
      <c r="K105" s="823" t="s">
        <v>3102</v>
      </c>
      <c r="L105" s="829" t="s">
        <v>3103</v>
      </c>
      <c r="M105" s="746" t="s">
        <v>3104</v>
      </c>
    </row>
    <row r="106" ht="189">
      <c r="A106" s="746" t="str">
        <f ref="A106:A137" t="shared" si="9">B106&amp;C106</f>
        <v>DefinitionsC6</v>
      </c>
      <c r="B106" s="746" t="s">
        <v>2758</v>
      </c>
      <c r="C106" s="746" t="s">
        <v>3105</v>
      </c>
      <c r="D106" s="703" t="s">
        <v>3106</v>
      </c>
      <c r="E106" s="848" t="s">
        <v>3107</v>
      </c>
      <c r="F106" s="703" t="s">
        <v>3108</v>
      </c>
      <c r="G106" s="703" t="s">
        <v>3109</v>
      </c>
      <c r="H106" s="703" t="s">
        <v>3110</v>
      </c>
      <c r="I106" s="703" t="s">
        <v>3111</v>
      </c>
      <c r="J106" s="703" t="s">
        <v>3112</v>
      </c>
      <c r="K106" s="703" t="s">
        <v>3113</v>
      </c>
      <c r="L106" s="830" t="s">
        <v>3114</v>
      </c>
      <c r="M106" s="703" t="s">
        <v>3115</v>
      </c>
    </row>
    <row r="107" ht="135">
      <c r="A107" s="746" t="str">
        <f t="shared" si="9"/>
        <v>DefinitionsC7</v>
      </c>
      <c r="B107" s="746" t="s">
        <v>2758</v>
      </c>
      <c r="C107" s="746" t="s">
        <v>3116</v>
      </c>
      <c r="D107" s="746" t="s">
        <v>3117</v>
      </c>
      <c r="E107" s="804" t="s">
        <v>3118</v>
      </c>
      <c r="F107" s="746" t="s">
        <v>3119</v>
      </c>
      <c r="G107" s="746" t="s">
        <v>3120</v>
      </c>
      <c r="H107" s="746" t="s">
        <v>3121</v>
      </c>
      <c r="I107" s="746" t="s">
        <v>3122</v>
      </c>
      <c r="J107" s="746" t="s">
        <v>3123</v>
      </c>
      <c r="K107" s="823" t="s">
        <v>3124</v>
      </c>
      <c r="L107" s="829" t="s">
        <v>3125</v>
      </c>
      <c r="M107" s="746" t="s">
        <v>2817</v>
      </c>
    </row>
    <row r="108" ht="148.5">
      <c r="A108" s="746" t="str">
        <f t="shared" si="9"/>
        <v>DefinitionsC8</v>
      </c>
      <c r="B108" s="746" t="s">
        <v>2758</v>
      </c>
      <c r="C108" s="746" t="s">
        <v>3126</v>
      </c>
      <c r="D108" s="746" t="s">
        <v>3127</v>
      </c>
      <c r="E108" s="804" t="s">
        <v>3128</v>
      </c>
      <c r="F108" s="746" t="s">
        <v>3129</v>
      </c>
      <c r="G108" s="746" t="s">
        <v>3130</v>
      </c>
      <c r="H108" s="734" t="s">
        <v>3131</v>
      </c>
      <c r="I108" s="746" t="s">
        <v>3132</v>
      </c>
      <c r="J108" s="746" t="s">
        <v>3133</v>
      </c>
      <c r="K108" s="823" t="s">
        <v>3134</v>
      </c>
      <c r="L108" s="829" t="s">
        <v>3135</v>
      </c>
      <c r="M108" s="746" t="s">
        <v>2829</v>
      </c>
    </row>
    <row r="109" ht="67.5">
      <c r="A109" s="746" t="str">
        <f t="shared" si="9"/>
        <v>DefinitionsC9</v>
      </c>
      <c r="B109" s="746" t="s">
        <v>2758</v>
      </c>
      <c r="C109" s="746" t="s">
        <v>3136</v>
      </c>
      <c r="D109" s="746" t="s">
        <v>3137</v>
      </c>
      <c r="E109" s="804" t="s">
        <v>3138</v>
      </c>
      <c r="F109" s="746" t="s">
        <v>3139</v>
      </c>
      <c r="G109" s="746" t="s">
        <v>3140</v>
      </c>
      <c r="H109" s="746" t="s">
        <v>3141</v>
      </c>
      <c r="I109" s="746" t="s">
        <v>3142</v>
      </c>
      <c r="J109" s="746" t="s">
        <v>3143</v>
      </c>
      <c r="K109" s="823" t="s">
        <v>3144</v>
      </c>
      <c r="L109" s="829" t="s">
        <v>3145</v>
      </c>
      <c r="M109" s="746" t="s">
        <v>2834</v>
      </c>
    </row>
    <row r="110">
      <c r="A110" s="746" t="str">
        <f t="shared" si="9"/>
        <v>DefinitionsC10</v>
      </c>
      <c r="B110" s="746" t="s">
        <v>2758</v>
      </c>
      <c r="C110" s="746" t="s">
        <v>3146</v>
      </c>
      <c r="D110" s="746" t="s">
        <v>3147</v>
      </c>
      <c r="E110" s="804" t="s">
        <v>2837</v>
      </c>
      <c r="F110" s="746" t="s">
        <v>3148</v>
      </c>
      <c r="G110" s="746" t="s">
        <v>3149</v>
      </c>
      <c r="H110" s="746" t="s">
        <v>3150</v>
      </c>
      <c r="I110" s="746" t="s">
        <v>3151</v>
      </c>
      <c r="J110" s="746" t="s">
        <v>3152</v>
      </c>
      <c r="K110" s="823" t="s">
        <v>3153</v>
      </c>
      <c r="L110" s="829" t="s">
        <v>3154</v>
      </c>
      <c r="M110" s="746" t="s">
        <v>2843</v>
      </c>
    </row>
    <row r="111" ht="135">
      <c r="A111" s="746" t="str">
        <f t="shared" si="9"/>
        <v>DefinitionsC11</v>
      </c>
      <c r="B111" s="746" t="s">
        <v>2758</v>
      </c>
      <c r="C111" s="746" t="s">
        <v>3155</v>
      </c>
      <c r="D111" s="746" t="s">
        <v>3156</v>
      </c>
      <c r="E111" s="849" t="s">
        <v>3157</v>
      </c>
      <c r="F111" s="746" t="s">
        <v>3158</v>
      </c>
      <c r="G111" s="746" t="s">
        <v>3159</v>
      </c>
      <c r="H111" s="746" t="s">
        <v>3160</v>
      </c>
      <c r="I111" s="746" t="s">
        <v>3161</v>
      </c>
      <c r="J111" s="746" t="s">
        <v>3162</v>
      </c>
      <c r="K111" s="823" t="s">
        <v>3163</v>
      </c>
      <c r="L111" s="829" t="s">
        <v>3164</v>
      </c>
      <c r="M111" s="746" t="s">
        <v>2855</v>
      </c>
    </row>
    <row r="112" ht="108">
      <c r="A112" s="746" t="str">
        <f t="shared" si="9"/>
        <v>DefinitionsC12</v>
      </c>
      <c r="B112" s="746" t="s">
        <v>2758</v>
      </c>
      <c r="C112" s="746" t="s">
        <v>3165</v>
      </c>
      <c r="D112" s="746" t="s">
        <v>3166</v>
      </c>
      <c r="E112" s="849" t="s">
        <v>3167</v>
      </c>
      <c r="F112" s="746" t="s">
        <v>3168</v>
      </c>
      <c r="G112" s="746" t="s">
        <v>3169</v>
      </c>
      <c r="H112" s="746" t="s">
        <v>3170</v>
      </c>
      <c r="I112" s="746" t="s">
        <v>3171</v>
      </c>
      <c r="J112" s="746" t="s">
        <v>3172</v>
      </c>
      <c r="K112" s="823" t="s">
        <v>3173</v>
      </c>
      <c r="L112" s="829" t="s">
        <v>3174</v>
      </c>
      <c r="M112" s="746" t="s">
        <v>2867</v>
      </c>
    </row>
    <row r="113" ht="135">
      <c r="A113" s="746" t="str">
        <f t="shared" si="9"/>
        <v>DefinitionsC13</v>
      </c>
      <c r="B113" s="746" t="s">
        <v>2758</v>
      </c>
      <c r="C113" s="746" t="s">
        <v>3175</v>
      </c>
      <c r="D113" s="746" t="s">
        <v>3176</v>
      </c>
      <c r="E113" s="849" t="s">
        <v>3177</v>
      </c>
      <c r="F113" s="746" t="s">
        <v>3178</v>
      </c>
      <c r="G113" s="746" t="s">
        <v>3179</v>
      </c>
      <c r="H113" s="734" t="s">
        <v>3180</v>
      </c>
      <c r="I113" s="746" t="s">
        <v>3181</v>
      </c>
      <c r="J113" s="746" t="s">
        <v>3182</v>
      </c>
      <c r="K113" s="823" t="s">
        <v>3183</v>
      </c>
      <c r="L113" s="829" t="s">
        <v>3184</v>
      </c>
      <c r="M113" s="746" t="s">
        <v>2879</v>
      </c>
    </row>
    <row r="114" ht="409.5">
      <c r="A114" s="746" t="str">
        <f t="shared" si="9"/>
        <v>DefinitionsC14</v>
      </c>
      <c r="B114" s="746" t="s">
        <v>2758</v>
      </c>
      <c r="C114" s="746" t="s">
        <v>3185</v>
      </c>
      <c r="D114" s="746" t="s">
        <v>3186</v>
      </c>
      <c r="E114" s="849" t="s">
        <v>3187</v>
      </c>
      <c r="F114" s="746" t="s">
        <v>3188</v>
      </c>
      <c r="G114" s="746" t="s">
        <v>3189</v>
      </c>
      <c r="H114" s="746" t="s">
        <v>3190</v>
      </c>
      <c r="I114" s="746" t="s">
        <v>3191</v>
      </c>
      <c r="J114" s="746" t="s">
        <v>3192</v>
      </c>
      <c r="K114" s="823" t="s">
        <v>3193</v>
      </c>
      <c r="L114" s="829" t="s">
        <v>3194</v>
      </c>
      <c r="M114" s="746" t="s">
        <v>3195</v>
      </c>
    </row>
    <row r="115" ht="229.5">
      <c r="A115" s="746" t="str">
        <f t="shared" si="9"/>
        <v>DefinitionsC15</v>
      </c>
      <c r="B115" s="746" t="s">
        <v>2758</v>
      </c>
      <c r="C115" s="746" t="s">
        <v>3196</v>
      </c>
      <c r="D115" s="746" t="s">
        <v>3197</v>
      </c>
      <c r="E115" s="849" t="s">
        <v>3198</v>
      </c>
      <c r="F115" s="746" t="s">
        <v>3199</v>
      </c>
      <c r="G115" s="746" t="s">
        <v>3200</v>
      </c>
      <c r="H115" s="746" t="s">
        <v>3201</v>
      </c>
      <c r="I115" s="746" t="s">
        <v>3202</v>
      </c>
      <c r="J115" s="746" t="s">
        <v>3203</v>
      </c>
      <c r="K115" s="823" t="s">
        <v>3204</v>
      </c>
      <c r="L115" s="829" t="s">
        <v>3205</v>
      </c>
      <c r="M115" s="746" t="s">
        <v>2894</v>
      </c>
    </row>
    <row r="116" ht="108">
      <c r="A116" s="746" t="str">
        <f t="shared" si="9"/>
        <v>DefinitionsC16</v>
      </c>
      <c r="B116" s="746" t="s">
        <v>2758</v>
      </c>
      <c r="C116" s="746" t="s">
        <v>3206</v>
      </c>
      <c r="D116" s="746" t="s">
        <v>3207</v>
      </c>
      <c r="E116" s="804" t="s">
        <v>3208</v>
      </c>
      <c r="F116" s="746" t="s">
        <v>3209</v>
      </c>
      <c r="G116" s="746" t="s">
        <v>3210</v>
      </c>
      <c r="H116" s="746" t="s">
        <v>3211</v>
      </c>
      <c r="I116" s="746" t="s">
        <v>3212</v>
      </c>
      <c r="J116" s="746" t="s">
        <v>3213</v>
      </c>
      <c r="K116" s="823" t="s">
        <v>3214</v>
      </c>
      <c r="L116" s="829" t="s">
        <v>3215</v>
      </c>
      <c r="M116" s="746" t="s">
        <v>2906</v>
      </c>
    </row>
    <row r="117" ht="310.5">
      <c r="A117" s="746" t="str">
        <f t="shared" si="9"/>
        <v>DefinitionsC17</v>
      </c>
      <c r="B117" s="746" t="s">
        <v>2758</v>
      </c>
      <c r="C117" s="746" t="s">
        <v>3216</v>
      </c>
      <c r="D117" s="746" t="s">
        <v>3217</v>
      </c>
      <c r="E117" s="849" t="s">
        <v>3218</v>
      </c>
      <c r="F117" s="746" t="s">
        <v>3219</v>
      </c>
      <c r="G117" s="746" t="s">
        <v>3220</v>
      </c>
      <c r="H117" s="746" t="s">
        <v>3221</v>
      </c>
      <c r="I117" s="746" t="s">
        <v>3222</v>
      </c>
      <c r="J117" s="746" t="s">
        <v>3223</v>
      </c>
      <c r="K117" s="823" t="s">
        <v>3224</v>
      </c>
      <c r="L117" s="829" t="s">
        <v>3225</v>
      </c>
      <c r="M117" s="746" t="s">
        <v>3226</v>
      </c>
    </row>
    <row r="118" ht="202.5">
      <c r="A118" s="746" t="str">
        <f t="shared" si="9"/>
        <v>DefinitionsC18</v>
      </c>
      <c r="B118" s="746" t="s">
        <v>2758</v>
      </c>
      <c r="C118" s="746" t="s">
        <v>3227</v>
      </c>
      <c r="D118" s="746" t="s">
        <v>3228</v>
      </c>
      <c r="E118" s="849" t="s">
        <v>3229</v>
      </c>
      <c r="F118" s="746" t="s">
        <v>3230</v>
      </c>
      <c r="G118" s="746" t="s">
        <v>3231</v>
      </c>
      <c r="H118" s="734" t="s">
        <v>3232</v>
      </c>
      <c r="I118" s="746" t="s">
        <v>3233</v>
      </c>
      <c r="J118" s="746" t="s">
        <v>3234</v>
      </c>
      <c r="K118" s="823" t="s">
        <v>3235</v>
      </c>
      <c r="L118" s="829" t="s">
        <v>3236</v>
      </c>
      <c r="M118" s="746" t="s">
        <v>3237</v>
      </c>
    </row>
    <row r="119" ht="27">
      <c r="A119" s="746" t="str">
        <f t="shared" si="9"/>
        <v>DefinitionsC19</v>
      </c>
      <c r="B119" s="746" t="s">
        <v>2758</v>
      </c>
      <c r="C119" s="746" t="s">
        <v>3238</v>
      </c>
      <c r="D119" s="746" t="s">
        <v>3239</v>
      </c>
      <c r="E119" s="804" t="s">
        <v>3240</v>
      </c>
      <c r="F119" s="746" t="s">
        <v>3241</v>
      </c>
      <c r="G119" s="746" t="s">
        <v>3242</v>
      </c>
      <c r="H119" s="746" t="s">
        <v>3243</v>
      </c>
      <c r="I119" s="746" t="s">
        <v>3244</v>
      </c>
      <c r="J119" s="746" t="s">
        <v>3245</v>
      </c>
      <c r="K119" s="823" t="s">
        <v>3246</v>
      </c>
      <c r="L119" s="829" t="s">
        <v>3247</v>
      </c>
      <c r="M119" s="746" t="s">
        <v>2936</v>
      </c>
    </row>
    <row r="120" ht="67.5">
      <c r="A120" s="746" t="str">
        <f t="shared" si="9"/>
        <v>DefinitionsC20</v>
      </c>
      <c r="B120" s="746" t="s">
        <v>2758</v>
      </c>
      <c r="C120" s="746" t="s">
        <v>3248</v>
      </c>
      <c r="D120" s="746" t="s">
        <v>3249</v>
      </c>
      <c r="E120" s="804" t="s">
        <v>3250</v>
      </c>
      <c r="F120" s="746" t="s">
        <v>3251</v>
      </c>
      <c r="G120" s="746" t="s">
        <v>3252</v>
      </c>
      <c r="H120" s="746" t="s">
        <v>3253</v>
      </c>
      <c r="I120" s="746" t="s">
        <v>3254</v>
      </c>
      <c r="J120" s="746" t="s">
        <v>3255</v>
      </c>
      <c r="K120" s="823" t="s">
        <v>3256</v>
      </c>
      <c r="L120" s="829" t="s">
        <v>3257</v>
      </c>
      <c r="M120" s="746" t="s">
        <v>2948</v>
      </c>
    </row>
    <row r="121" ht="27">
      <c r="A121" s="746" t="str">
        <f t="shared" si="9"/>
        <v>DefinitionsC21</v>
      </c>
      <c r="B121" s="746" t="s">
        <v>2758</v>
      </c>
      <c r="C121" s="746" t="s">
        <v>3258</v>
      </c>
      <c r="D121" s="746" t="s">
        <v>2952</v>
      </c>
      <c r="E121" s="804" t="s">
        <v>3259</v>
      </c>
      <c r="F121" s="746" t="s">
        <v>3260</v>
      </c>
      <c r="G121" s="746" t="s">
        <v>3261</v>
      </c>
      <c r="H121" s="746" t="s">
        <v>2952</v>
      </c>
      <c r="I121" s="746" t="s">
        <v>2952</v>
      </c>
      <c r="J121" s="746" t="s">
        <v>2952</v>
      </c>
      <c r="K121" s="823" t="s">
        <v>2952</v>
      </c>
      <c r="L121" s="829" t="s">
        <v>2952</v>
      </c>
      <c r="M121" s="746" t="s">
        <v>2952</v>
      </c>
    </row>
    <row r="122" ht="148.5">
      <c r="A122" s="746" t="str">
        <f t="shared" si="9"/>
        <v>DefinitionsC22</v>
      </c>
      <c r="B122" s="746" t="s">
        <v>2758</v>
      </c>
      <c r="C122" s="746" t="s">
        <v>3262</v>
      </c>
      <c r="D122" s="746" t="s">
        <v>3263</v>
      </c>
      <c r="E122" s="849" t="s">
        <v>3264</v>
      </c>
      <c r="F122" s="746" t="s">
        <v>3265</v>
      </c>
      <c r="G122" s="746" t="s">
        <v>3266</v>
      </c>
      <c r="H122" s="746" t="s">
        <v>3267</v>
      </c>
      <c r="I122" s="746" t="s">
        <v>3268</v>
      </c>
      <c r="J122" s="746" t="s">
        <v>3269</v>
      </c>
      <c r="K122" s="823" t="s">
        <v>3270</v>
      </c>
      <c r="L122" s="829" t="s">
        <v>3271</v>
      </c>
      <c r="M122" s="746" t="s">
        <v>3272</v>
      </c>
    </row>
    <row r="123" ht="108">
      <c r="A123" s="746" t="str">
        <f t="shared" si="9"/>
        <v>DefinitionsC23</v>
      </c>
      <c r="B123" s="746" t="s">
        <v>2758</v>
      </c>
      <c r="C123" s="746" t="s">
        <v>3273</v>
      </c>
      <c r="D123" s="746" t="s">
        <v>3274</v>
      </c>
      <c r="E123" s="804" t="s">
        <v>3275</v>
      </c>
      <c r="F123" s="746" t="s">
        <v>3276</v>
      </c>
      <c r="G123" s="746" t="s">
        <v>3277</v>
      </c>
      <c r="H123" s="746" t="s">
        <v>3278</v>
      </c>
      <c r="I123" s="746" t="s">
        <v>3279</v>
      </c>
      <c r="J123" s="746" t="s">
        <v>3280</v>
      </c>
      <c r="K123" s="823" t="s">
        <v>3281</v>
      </c>
      <c r="L123" s="829" t="s">
        <v>3282</v>
      </c>
      <c r="M123" s="746" t="s">
        <v>3283</v>
      </c>
    </row>
    <row r="124" ht="270">
      <c r="A124" s="746" t="str">
        <f t="shared" si="9"/>
        <v>DefinitionsC24</v>
      </c>
      <c r="B124" s="746" t="s">
        <v>2758</v>
      </c>
      <c r="C124" s="746" t="s">
        <v>3284</v>
      </c>
      <c r="D124" s="746" t="s">
        <v>3285</v>
      </c>
      <c r="E124" s="849" t="s">
        <v>3286</v>
      </c>
      <c r="F124" s="746" t="s">
        <v>3287</v>
      </c>
      <c r="G124" s="746" t="s">
        <v>3288</v>
      </c>
      <c r="H124" s="746" t="s">
        <v>3289</v>
      </c>
      <c r="I124" s="746" t="s">
        <v>3290</v>
      </c>
      <c r="J124" s="746" t="s">
        <v>3291</v>
      </c>
      <c r="K124" s="823" t="s">
        <v>3292</v>
      </c>
      <c r="L124" s="829" t="s">
        <v>3293</v>
      </c>
      <c r="M124" s="746" t="s">
        <v>3294</v>
      </c>
    </row>
    <row r="125" ht="256.5">
      <c r="A125" s="746" t="str">
        <f t="shared" si="9"/>
        <v>DefinitionsC25</v>
      </c>
      <c r="B125" s="746" t="s">
        <v>2758</v>
      </c>
      <c r="C125" s="746" t="s">
        <v>3295</v>
      </c>
      <c r="D125" s="746" t="s">
        <v>3296</v>
      </c>
      <c r="E125" s="849" t="s">
        <v>3297</v>
      </c>
      <c r="F125" s="746" t="s">
        <v>3298</v>
      </c>
      <c r="G125" s="746" t="s">
        <v>3299</v>
      </c>
      <c r="H125" s="746" t="s">
        <v>3300</v>
      </c>
      <c r="I125" s="746" t="s">
        <v>3301</v>
      </c>
      <c r="J125" s="746" t="s">
        <v>3302</v>
      </c>
      <c r="K125" s="823" t="s">
        <v>3303</v>
      </c>
      <c r="L125" s="829" t="s">
        <v>3304</v>
      </c>
      <c r="M125" s="746" t="s">
        <v>3305</v>
      </c>
    </row>
    <row r="126" ht="27">
      <c r="A126" s="746" t="str">
        <f t="shared" si="9"/>
        <v>DefinitionsC26</v>
      </c>
      <c r="B126" s="746" t="s">
        <v>2758</v>
      </c>
      <c r="C126" s="746" t="s">
        <v>3306</v>
      </c>
      <c r="D126" s="746" t="s">
        <v>3307</v>
      </c>
      <c r="E126" s="804" t="s">
        <v>3308</v>
      </c>
      <c r="F126" s="746" t="s">
        <v>3309</v>
      </c>
      <c r="G126" s="746" t="s">
        <v>3310</v>
      </c>
      <c r="H126" s="746" t="s">
        <v>3307</v>
      </c>
      <c r="I126" s="746" t="s">
        <v>3311</v>
      </c>
      <c r="J126" s="746" t="s">
        <v>3307</v>
      </c>
      <c r="K126" s="823" t="s">
        <v>3307</v>
      </c>
      <c r="L126" s="829" t="s">
        <v>3307</v>
      </c>
      <c r="M126" s="746" t="s">
        <v>2964</v>
      </c>
    </row>
    <row r="127" ht="135">
      <c r="A127" s="746" t="str">
        <f t="shared" si="9"/>
        <v>DefinitionsC27</v>
      </c>
      <c r="B127" s="746" t="s">
        <v>2758</v>
      </c>
      <c r="C127" s="746" t="s">
        <v>3312</v>
      </c>
      <c r="D127" s="746" t="s">
        <v>3313</v>
      </c>
      <c r="E127" s="849" t="s">
        <v>3314</v>
      </c>
      <c r="F127" s="746" t="s">
        <v>3315</v>
      </c>
      <c r="G127" s="746" t="s">
        <v>3316</v>
      </c>
      <c r="H127" s="746" t="s">
        <v>3317</v>
      </c>
      <c r="I127" s="746" t="s">
        <v>3318</v>
      </c>
      <c r="J127" s="746" t="s">
        <v>3319</v>
      </c>
      <c r="K127" s="823" t="s">
        <v>3320</v>
      </c>
      <c r="L127" s="829" t="s">
        <v>3321</v>
      </c>
      <c r="M127" s="746" t="s">
        <v>3002</v>
      </c>
    </row>
    <row r="128" ht="81">
      <c r="A128" s="746" t="str">
        <f t="shared" si="9"/>
        <v>DefinitionsC28</v>
      </c>
      <c r="B128" s="746" t="s">
        <v>2758</v>
      </c>
      <c r="C128" s="746" t="s">
        <v>3322</v>
      </c>
      <c r="D128" s="746" t="s">
        <v>3323</v>
      </c>
      <c r="E128" s="804" t="s">
        <v>3324</v>
      </c>
      <c r="F128" s="746" t="s">
        <v>3325</v>
      </c>
      <c r="G128" s="746" t="s">
        <v>3326</v>
      </c>
      <c r="H128" s="746" t="s">
        <v>3327</v>
      </c>
      <c r="I128" s="746" t="s">
        <v>3328</v>
      </c>
      <c r="J128" s="746" t="s">
        <v>3329</v>
      </c>
      <c r="K128" s="823" t="s">
        <v>3330</v>
      </c>
      <c r="L128" s="829" t="s">
        <v>3331</v>
      </c>
      <c r="M128" s="746" t="s">
        <v>3332</v>
      </c>
    </row>
    <row r="129" ht="202.5">
      <c r="A129" s="746" t="str">
        <f t="shared" si="9"/>
        <v>DefinitionsC29</v>
      </c>
      <c r="B129" s="746" t="s">
        <v>2758</v>
      </c>
      <c r="C129" s="746" t="s">
        <v>3333</v>
      </c>
      <c r="D129" s="746" t="s">
        <v>3334</v>
      </c>
      <c r="E129" s="849" t="s">
        <v>3335</v>
      </c>
      <c r="F129" s="746" t="s">
        <v>3336</v>
      </c>
      <c r="G129" s="746" t="s">
        <v>3337</v>
      </c>
      <c r="H129" s="746" t="s">
        <v>3338</v>
      </c>
      <c r="I129" s="746" t="s">
        <v>3339</v>
      </c>
      <c r="J129" s="746" t="s">
        <v>3340</v>
      </c>
      <c r="K129" s="823" t="s">
        <v>3341</v>
      </c>
      <c r="L129" s="829" t="s">
        <v>3342</v>
      </c>
      <c r="M129" s="746" t="s">
        <v>3026</v>
      </c>
    </row>
    <row r="130" ht="202.5">
      <c r="A130" s="746" t="str">
        <f t="shared" si="9"/>
        <v>DefinitionsC30</v>
      </c>
      <c r="B130" s="746" t="s">
        <v>2758</v>
      </c>
      <c r="C130" s="746" t="s">
        <v>3343</v>
      </c>
      <c r="D130" s="746" t="s">
        <v>3344</v>
      </c>
      <c r="E130" s="849" t="s">
        <v>3345</v>
      </c>
      <c r="F130" s="746" t="s">
        <v>3346</v>
      </c>
      <c r="G130" s="746" t="s">
        <v>3347</v>
      </c>
      <c r="H130" s="734" t="s">
        <v>3348</v>
      </c>
      <c r="I130" s="746" t="s">
        <v>3349</v>
      </c>
      <c r="J130" s="746" t="s">
        <v>3350</v>
      </c>
      <c r="K130" s="823" t="s">
        <v>3351</v>
      </c>
      <c r="L130" s="829" t="s">
        <v>3352</v>
      </c>
      <c r="M130" s="746" t="s">
        <v>3038</v>
      </c>
    </row>
    <row r="131" ht="175.5">
      <c r="A131" s="746" t="str">
        <f t="shared" si="9"/>
        <v>DefinitionsC31</v>
      </c>
      <c r="B131" s="746" t="s">
        <v>2758</v>
      </c>
      <c r="C131" s="746" t="s">
        <v>3353</v>
      </c>
      <c r="D131" s="746" t="s">
        <v>3354</v>
      </c>
      <c r="E131" s="849" t="s">
        <v>3355</v>
      </c>
      <c r="F131" s="746" t="s">
        <v>3356</v>
      </c>
      <c r="G131" s="746" t="s">
        <v>3357</v>
      </c>
      <c r="H131" s="734" t="s">
        <v>3358</v>
      </c>
      <c r="I131" s="746" t="s">
        <v>3359</v>
      </c>
      <c r="J131" s="746" t="s">
        <v>3360</v>
      </c>
      <c r="K131" s="823" t="s">
        <v>3361</v>
      </c>
      <c r="L131" s="829" t="s">
        <v>3362</v>
      </c>
      <c r="M131" s="746" t="s">
        <v>3050</v>
      </c>
    </row>
    <row r="132">
      <c r="A132" s="746" t="str">
        <f t="shared" si="9"/>
        <v>DeclarationD2</v>
      </c>
      <c r="B132" s="746" t="s">
        <v>3363</v>
      </c>
      <c r="C132" s="746" t="s">
        <v>3364</v>
      </c>
      <c r="D132" s="746" t="s">
        <v>3365</v>
      </c>
      <c r="E132" s="804" t="s">
        <v>3365</v>
      </c>
      <c r="F132" s="746" t="s">
        <v>3365</v>
      </c>
      <c r="G132" s="746" t="s">
        <v>3365</v>
      </c>
      <c r="H132" s="746" t="s">
        <v>3365</v>
      </c>
      <c r="I132" s="746" t="s">
        <v>3365</v>
      </c>
      <c r="J132" s="746" t="s">
        <v>3365</v>
      </c>
      <c r="K132" s="746" t="s">
        <v>3365</v>
      </c>
      <c r="L132" s="829" t="s">
        <v>3365</v>
      </c>
      <c r="M132" s="764" t="s">
        <v>3365</v>
      </c>
    </row>
    <row r="133" ht="27">
      <c r="A133" s="746" t="str">
        <f t="shared" si="9"/>
        <v>DeclarationF3</v>
      </c>
      <c r="B133" s="746" t="s">
        <v>3363</v>
      </c>
      <c r="C133" s="746" t="s">
        <v>3366</v>
      </c>
      <c r="D133" s="746" t="s">
        <v>3367</v>
      </c>
      <c r="E133" s="804" t="s">
        <v>3368</v>
      </c>
      <c r="F133" s="746" t="s">
        <v>3369</v>
      </c>
      <c r="G133" s="746" t="s">
        <v>3370</v>
      </c>
      <c r="H133" s="746" t="s">
        <v>3371</v>
      </c>
      <c r="I133" s="746" t="s">
        <v>3372</v>
      </c>
      <c r="J133" s="746" t="s">
        <v>3373</v>
      </c>
      <c r="K133" s="746" t="s">
        <v>3374</v>
      </c>
      <c r="L133" s="834" t="s">
        <v>3375</v>
      </c>
      <c r="M133" s="746" t="s">
        <v>3376</v>
      </c>
    </row>
    <row r="134" ht="27">
      <c r="A134" s="746" t="str">
        <f t="shared" si="9"/>
        <v>DeclarationI3</v>
      </c>
      <c r="B134" s="746" t="s">
        <v>3363</v>
      </c>
      <c r="C134" s="746" t="s">
        <v>3377</v>
      </c>
      <c r="D134" s="746" t="s">
        <v>3378</v>
      </c>
      <c r="E134" s="804" t="s">
        <v>3379</v>
      </c>
      <c r="F134" s="746" t="s">
        <v>3380</v>
      </c>
      <c r="G134" s="746" t="s">
        <v>3381</v>
      </c>
      <c r="H134" s="746" t="s">
        <v>3382</v>
      </c>
      <c r="I134" s="746" t="s">
        <v>3383</v>
      </c>
      <c r="J134" s="746" t="s">
        <v>3384</v>
      </c>
      <c r="K134" s="746" t="s">
        <v>3385</v>
      </c>
      <c r="L134" s="834" t="s">
        <v>3386</v>
      </c>
      <c r="M134" s="746" t="s">
        <v>3387</v>
      </c>
    </row>
    <row r="135">
      <c r="A135" s="746" t="str">
        <f t="shared" si="9"/>
        <v>DeclarationI4</v>
      </c>
      <c r="B135" s="746" t="s">
        <v>3363</v>
      </c>
      <c r="C135" s="746" t="s">
        <v>3388</v>
      </c>
      <c r="D135" s="746" t="s">
        <v>3389</v>
      </c>
      <c r="F135" s="746" t="s">
        <v>3390</v>
      </c>
      <c r="G135" s="746" t="s">
        <v>3391</v>
      </c>
      <c r="H135" s="746" t="s">
        <v>3392</v>
      </c>
      <c r="I135" s="746" t="s">
        <v>3393</v>
      </c>
      <c r="J135" s="746" t="s">
        <v>3394</v>
      </c>
      <c r="K135" s="746" t="s">
        <v>3395</v>
      </c>
      <c r="L135" s="834" t="s">
        <v>3396</v>
      </c>
      <c r="M135" s="746" t="s">
        <v>3397</v>
      </c>
    </row>
    <row r="136" ht="40.5">
      <c r="A136" s="746" t="str">
        <f t="shared" si="9"/>
        <v>DeclarationB4</v>
      </c>
      <c r="B136" s="746" t="s">
        <v>3363</v>
      </c>
      <c r="C136" s="746" t="s">
        <v>2772</v>
      </c>
      <c r="D136" s="746" t="s">
        <v>3398</v>
      </c>
      <c r="E136" s="849" t="s">
        <v>3399</v>
      </c>
      <c r="F136" s="746" t="s">
        <v>3400</v>
      </c>
      <c r="G136" s="746" t="s">
        <v>3401</v>
      </c>
      <c r="H136" s="746" t="s">
        <v>3402</v>
      </c>
      <c r="I136" s="746" t="s">
        <v>3403</v>
      </c>
      <c r="J136" s="746" t="s">
        <v>3404</v>
      </c>
      <c r="K136" s="823" t="s">
        <v>3405</v>
      </c>
      <c r="L136" s="829" t="s">
        <v>3406</v>
      </c>
      <c r="M136" s="746" t="s">
        <v>3407</v>
      </c>
    </row>
    <row r="137" ht="43.5">
      <c r="A137" s="746" t="str">
        <f t="shared" si="9"/>
        <v>DeclarationB6</v>
      </c>
      <c r="B137" s="746" t="s">
        <v>3363</v>
      </c>
      <c r="C137" s="746" t="s">
        <v>2794</v>
      </c>
      <c r="D137" s="746" t="s">
        <v>3408</v>
      </c>
      <c r="E137" s="746" t="s">
        <v>3409</v>
      </c>
      <c r="F137" s="855" t="s">
        <v>3410</v>
      </c>
      <c r="G137" s="831" t="s">
        <v>3411</v>
      </c>
      <c r="H137" s="825" t="s">
        <v>3412</v>
      </c>
      <c r="I137" s="831" t="s">
        <v>3413</v>
      </c>
      <c r="J137" s="831" t="s">
        <v>3414</v>
      </c>
      <c r="K137" s="832" t="s">
        <v>3415</v>
      </c>
      <c r="L137" s="825" t="s">
        <v>3416</v>
      </c>
      <c r="M137" s="831" t="s">
        <v>3417</v>
      </c>
    </row>
    <row r="138" ht="54">
      <c r="A138" s="746" t="str">
        <f ref="A138:A168" t="shared" si="10">B138&amp;C138</f>
        <v>DeclarationB7</v>
      </c>
      <c r="B138" s="746" t="s">
        <v>3363</v>
      </c>
      <c r="C138" s="746" t="s">
        <v>2806</v>
      </c>
      <c r="D138" s="746" t="s">
        <v>3418</v>
      </c>
      <c r="E138" s="849" t="s">
        <v>3419</v>
      </c>
      <c r="F138" s="746" t="s">
        <v>3420</v>
      </c>
      <c r="G138" s="746" t="s">
        <v>3421</v>
      </c>
      <c r="H138" s="746" t="s">
        <v>3422</v>
      </c>
      <c r="I138" s="746" t="s">
        <v>3423</v>
      </c>
      <c r="J138" s="746" t="s">
        <v>3424</v>
      </c>
      <c r="K138" s="823" t="s">
        <v>3425</v>
      </c>
      <c r="L138" s="829" t="s">
        <v>3426</v>
      </c>
      <c r="M138" s="746" t="s">
        <v>3427</v>
      </c>
    </row>
    <row r="139">
      <c r="A139" s="746" t="str">
        <f t="shared" si="10"/>
        <v>DeclarationB8</v>
      </c>
      <c r="B139" s="746" t="s">
        <v>3363</v>
      </c>
      <c r="C139" s="746" t="s">
        <v>2818</v>
      </c>
      <c r="D139" s="746" t="s">
        <v>3428</v>
      </c>
      <c r="E139" s="804" t="s">
        <v>3429</v>
      </c>
      <c r="F139" s="746" t="s">
        <v>3430</v>
      </c>
      <c r="G139" s="746" t="s">
        <v>3431</v>
      </c>
      <c r="H139" s="746" t="s">
        <v>3432</v>
      </c>
      <c r="I139" s="746" t="s">
        <v>3433</v>
      </c>
      <c r="J139" s="746" t="s">
        <v>3434</v>
      </c>
      <c r="K139" s="823" t="s">
        <v>3435</v>
      </c>
      <c r="L139" s="829" t="s">
        <v>3436</v>
      </c>
      <c r="M139" s="746" t="s">
        <v>3437</v>
      </c>
    </row>
    <row r="140">
      <c r="A140" s="746" t="str">
        <f t="shared" si="10"/>
        <v>DeclarationB9</v>
      </c>
      <c r="B140" s="746" t="s">
        <v>3363</v>
      </c>
      <c r="C140" s="746" t="s">
        <v>2830</v>
      </c>
      <c r="D140" s="746" t="s">
        <v>3438</v>
      </c>
      <c r="E140" s="804" t="s">
        <v>3439</v>
      </c>
      <c r="F140" s="746" t="s">
        <v>3440</v>
      </c>
      <c r="G140" s="746" t="s">
        <v>3441</v>
      </c>
      <c r="H140" s="746" t="s">
        <v>3442</v>
      </c>
      <c r="I140" s="746" t="s">
        <v>3443</v>
      </c>
      <c r="J140" s="746" t="s">
        <v>3444</v>
      </c>
      <c r="K140" s="823" t="s">
        <v>3445</v>
      </c>
      <c r="L140" s="829" t="s">
        <v>3446</v>
      </c>
      <c r="M140" s="746" t="s">
        <v>3447</v>
      </c>
    </row>
    <row r="141">
      <c r="A141" s="746" t="str">
        <f t="shared" si="10"/>
        <v>DeclarationB10</v>
      </c>
      <c r="B141" s="746" t="s">
        <v>3363</v>
      </c>
      <c r="C141" s="746" t="s">
        <v>2835</v>
      </c>
      <c r="D141" s="746" t="s">
        <v>3448</v>
      </c>
      <c r="E141" s="804" t="s">
        <v>3449</v>
      </c>
      <c r="F141" s="746" t="s">
        <v>3450</v>
      </c>
      <c r="G141" s="746" t="s">
        <v>3451</v>
      </c>
      <c r="H141" s="746" t="s">
        <v>3452</v>
      </c>
      <c r="I141" s="746" t="s">
        <v>3453</v>
      </c>
      <c r="J141" s="746" t="s">
        <v>3454</v>
      </c>
      <c r="K141" s="823" t="s">
        <v>3455</v>
      </c>
      <c r="L141" s="829" t="s">
        <v>3456</v>
      </c>
      <c r="M141" s="746" t="s">
        <v>3457</v>
      </c>
    </row>
    <row r="142" ht="27">
      <c r="A142" s="746" t="str">
        <f t="shared" si="10"/>
        <v>DeclarationB10A</v>
      </c>
      <c r="B142" s="746" t="s">
        <v>3363</v>
      </c>
      <c r="C142" s="746" t="s">
        <v>3458</v>
      </c>
      <c r="D142" s="746" t="s">
        <v>3448</v>
      </c>
      <c r="E142" s="804" t="s">
        <v>3449</v>
      </c>
      <c r="F142" s="746" t="s">
        <v>3450</v>
      </c>
      <c r="G142" s="746" t="s">
        <v>3451</v>
      </c>
      <c r="H142" s="746" t="s">
        <v>3452</v>
      </c>
      <c r="I142" s="746" t="s">
        <v>3453</v>
      </c>
      <c r="J142" s="746" t="s">
        <v>3454</v>
      </c>
      <c r="K142" s="823" t="s">
        <v>3455</v>
      </c>
      <c r="L142" s="829" t="s">
        <v>3456</v>
      </c>
      <c r="M142" s="746" t="s">
        <v>3457</v>
      </c>
    </row>
    <row r="143" ht="27">
      <c r="A143" s="746" t="str">
        <f t="shared" si="10"/>
        <v>DeclarationB10C</v>
      </c>
      <c r="B143" s="746" t="s">
        <v>3363</v>
      </c>
      <c r="C143" s="746" t="s">
        <v>3459</v>
      </c>
      <c r="D143" s="746" t="s">
        <v>3460</v>
      </c>
      <c r="E143" s="804" t="s">
        <v>3461</v>
      </c>
      <c r="F143" s="746" t="s">
        <v>3462</v>
      </c>
      <c r="G143" s="746" t="s">
        <v>3463</v>
      </c>
      <c r="H143" s="746" t="s">
        <v>3464</v>
      </c>
      <c r="I143" s="746" t="s">
        <v>3465</v>
      </c>
      <c r="J143" s="746" t="s">
        <v>3466</v>
      </c>
      <c r="K143" s="823" t="s">
        <v>3467</v>
      </c>
      <c r="L143" s="829" t="s">
        <v>3468</v>
      </c>
      <c r="M143" s="746" t="s">
        <v>3469</v>
      </c>
    </row>
    <row r="144" ht="27">
      <c r="A144" s="746" t="str">
        <f t="shared" si="10"/>
        <v>DeclarationB10B</v>
      </c>
      <c r="B144" s="746" t="s">
        <v>3363</v>
      </c>
      <c r="C144" s="746" t="s">
        <v>3470</v>
      </c>
      <c r="D144" s="746" t="s">
        <v>3471</v>
      </c>
      <c r="E144" s="849" t="s">
        <v>3472</v>
      </c>
      <c r="F144" s="746" t="s">
        <v>3473</v>
      </c>
      <c r="G144" s="746" t="s">
        <v>3474</v>
      </c>
      <c r="H144" s="746" t="s">
        <v>3475</v>
      </c>
      <c r="I144" s="746" t="s">
        <v>3476</v>
      </c>
      <c r="J144" s="746" t="s">
        <v>3477</v>
      </c>
      <c r="K144" s="823" t="s">
        <v>3478</v>
      </c>
      <c r="L144" s="829" t="s">
        <v>3479</v>
      </c>
      <c r="M144" s="746" t="s">
        <v>3480</v>
      </c>
    </row>
    <row r="145" ht="27">
      <c r="A145" s="746" t="str">
        <f t="shared" si="10"/>
        <v>DeclarationD11</v>
      </c>
      <c r="B145" s="746" t="s">
        <v>3363</v>
      </c>
      <c r="C145" s="746" t="s">
        <v>3481</v>
      </c>
      <c r="D145" s="746" t="s">
        <v>3482</v>
      </c>
      <c r="E145" s="849" t="s">
        <v>3483</v>
      </c>
      <c r="F145" s="746" t="s">
        <v>3484</v>
      </c>
      <c r="G145" s="746" t="s">
        <v>3485</v>
      </c>
      <c r="H145" s="746" t="s">
        <v>3486</v>
      </c>
      <c r="I145" s="746" t="s">
        <v>3487</v>
      </c>
      <c r="J145" s="746" t="s">
        <v>3488</v>
      </c>
      <c r="K145" s="746" t="s">
        <v>3489</v>
      </c>
      <c r="L145" s="834" t="s">
        <v>3490</v>
      </c>
      <c r="M145" s="746" t="s">
        <v>3491</v>
      </c>
    </row>
    <row r="146" ht="27">
      <c r="A146" s="746" t="str">
        <f t="shared" si="10"/>
        <v>DeclarationB12</v>
      </c>
      <c r="B146" s="746" t="s">
        <v>3363</v>
      </c>
      <c r="C146" s="746" t="s">
        <v>2856</v>
      </c>
      <c r="D146" s="746" t="s">
        <v>3492</v>
      </c>
      <c r="E146" s="849" t="s">
        <v>3493</v>
      </c>
      <c r="F146" s="746" t="s">
        <v>3494</v>
      </c>
      <c r="G146" s="746" t="s">
        <v>3495</v>
      </c>
      <c r="H146" s="746" t="s">
        <v>3496</v>
      </c>
      <c r="I146" s="746" t="s">
        <v>3497</v>
      </c>
      <c r="J146" s="746" t="s">
        <v>3498</v>
      </c>
      <c r="K146" s="823" t="s">
        <v>3499</v>
      </c>
      <c r="L146" s="829" t="s">
        <v>3500</v>
      </c>
      <c r="M146" s="746" t="s">
        <v>3501</v>
      </c>
    </row>
    <row r="147" ht="27">
      <c r="A147" s="746" t="str">
        <f t="shared" si="10"/>
        <v>DeclarationB13</v>
      </c>
      <c r="B147" s="746" t="s">
        <v>3363</v>
      </c>
      <c r="C147" s="746" t="s">
        <v>2868</v>
      </c>
      <c r="D147" s="746" t="s">
        <v>3502</v>
      </c>
      <c r="E147" s="849" t="s">
        <v>3503</v>
      </c>
      <c r="F147" s="746" t="s">
        <v>3504</v>
      </c>
      <c r="G147" s="746" t="s">
        <v>3505</v>
      </c>
      <c r="H147" s="746" t="s">
        <v>3506</v>
      </c>
      <c r="I147" s="746" t="s">
        <v>3507</v>
      </c>
      <c r="J147" s="746" t="s">
        <v>3508</v>
      </c>
      <c r="K147" s="823" t="s">
        <v>3509</v>
      </c>
      <c r="L147" s="829" t="s">
        <v>3510</v>
      </c>
      <c r="M147" s="746" t="s">
        <v>3511</v>
      </c>
    </row>
    <row r="148">
      <c r="A148" s="746" t="str">
        <f t="shared" si="10"/>
        <v>DeclarationB14</v>
      </c>
      <c r="B148" s="746" t="s">
        <v>3363</v>
      </c>
      <c r="C148" s="746" t="s">
        <v>2880</v>
      </c>
      <c r="D148" s="746" t="s">
        <v>3512</v>
      </c>
      <c r="E148" s="804" t="s">
        <v>3513</v>
      </c>
      <c r="F148" s="746" t="s">
        <v>3514</v>
      </c>
      <c r="G148" s="746" t="s">
        <v>3515</v>
      </c>
      <c r="H148" s="746" t="s">
        <v>3516</v>
      </c>
      <c r="I148" s="746" t="s">
        <v>3517</v>
      </c>
      <c r="J148" s="746" t="s">
        <v>3516</v>
      </c>
      <c r="K148" s="823" t="s">
        <v>3518</v>
      </c>
      <c r="L148" s="829" t="s">
        <v>3519</v>
      </c>
      <c r="M148" s="746" t="s">
        <v>3520</v>
      </c>
    </row>
    <row r="149">
      <c r="A149" s="746" t="str">
        <f t="shared" si="10"/>
        <v>DeclarationB15</v>
      </c>
      <c r="B149" s="746" t="s">
        <v>3363</v>
      </c>
      <c r="C149" s="746" t="s">
        <v>2892</v>
      </c>
      <c r="D149" s="746" t="s">
        <v>3521</v>
      </c>
      <c r="E149" s="804" t="s">
        <v>3522</v>
      </c>
      <c r="F149" s="746" t="s">
        <v>3523</v>
      </c>
      <c r="G149" s="746" t="s">
        <v>3524</v>
      </c>
      <c r="H149" s="746" t="s">
        <v>3525</v>
      </c>
      <c r="I149" s="746" t="s">
        <v>3526</v>
      </c>
      <c r="J149" s="746" t="s">
        <v>3527</v>
      </c>
      <c r="K149" s="823" t="s">
        <v>3528</v>
      </c>
      <c r="L149" s="829" t="s">
        <v>3529</v>
      </c>
      <c r="M149" s="746" t="s">
        <v>3530</v>
      </c>
    </row>
    <row r="150">
      <c r="A150" s="746" t="str">
        <f t="shared" si="10"/>
        <v>DeclarationB16</v>
      </c>
      <c r="B150" s="746" t="s">
        <v>3363</v>
      </c>
      <c r="C150" s="746" t="s">
        <v>2895</v>
      </c>
      <c r="D150" s="746" t="s">
        <v>3531</v>
      </c>
      <c r="E150" s="804" t="s">
        <v>3532</v>
      </c>
      <c r="F150" s="746" t="s">
        <v>3533</v>
      </c>
      <c r="G150" s="746" t="s">
        <v>3534</v>
      </c>
      <c r="H150" s="746" t="s">
        <v>3535</v>
      </c>
      <c r="I150" s="746" t="s">
        <v>3536</v>
      </c>
      <c r="J150" s="746" t="s">
        <v>3537</v>
      </c>
      <c r="K150" s="823" t="s">
        <v>3538</v>
      </c>
      <c r="L150" s="829" t="s">
        <v>3539</v>
      </c>
      <c r="M150" s="746" t="s">
        <v>3540</v>
      </c>
    </row>
    <row r="151">
      <c r="A151" s="746" t="str">
        <f t="shared" si="10"/>
        <v>DeclarationB17</v>
      </c>
      <c r="B151" s="746" t="s">
        <v>3363</v>
      </c>
      <c r="C151" s="746" t="s">
        <v>2907</v>
      </c>
      <c r="D151" s="746" t="s">
        <v>3541</v>
      </c>
      <c r="E151" s="804" t="s">
        <v>3542</v>
      </c>
      <c r="F151" s="746" t="s">
        <v>3543</v>
      </c>
      <c r="G151" s="746" t="s">
        <v>3544</v>
      </c>
      <c r="H151" s="746" t="s">
        <v>3545</v>
      </c>
      <c r="I151" s="746" t="s">
        <v>3546</v>
      </c>
      <c r="J151" s="746" t="s">
        <v>3547</v>
      </c>
      <c r="K151" s="823" t="s">
        <v>3548</v>
      </c>
      <c r="L151" s="829" t="s">
        <v>3549</v>
      </c>
      <c r="M151" s="746" t="s">
        <v>3550</v>
      </c>
    </row>
    <row r="152">
      <c r="A152" s="746" t="str">
        <f t="shared" si="10"/>
        <v>DeclarationB18</v>
      </c>
      <c r="B152" s="746" t="s">
        <v>3363</v>
      </c>
      <c r="C152" s="746" t="s">
        <v>2919</v>
      </c>
      <c r="D152" s="746" t="s">
        <v>3551</v>
      </c>
      <c r="E152" s="804" t="s">
        <v>3552</v>
      </c>
      <c r="F152" s="746" t="s">
        <v>3553</v>
      </c>
      <c r="G152" s="746" t="s">
        <v>3554</v>
      </c>
      <c r="H152" s="746" t="s">
        <v>3555</v>
      </c>
      <c r="I152" s="746" t="s">
        <v>3556</v>
      </c>
      <c r="J152" s="746" t="s">
        <v>3557</v>
      </c>
      <c r="K152" s="823" t="s">
        <v>3558</v>
      </c>
      <c r="L152" s="829" t="s">
        <v>3559</v>
      </c>
      <c r="M152" s="746" t="s">
        <v>3560</v>
      </c>
    </row>
    <row r="153">
      <c r="A153" s="746" t="str">
        <f t="shared" si="10"/>
        <v>DeclarationB19</v>
      </c>
      <c r="B153" s="746" t="s">
        <v>3363</v>
      </c>
      <c r="C153" s="746" t="s">
        <v>2931</v>
      </c>
      <c r="D153" s="746" t="s">
        <v>3561</v>
      </c>
      <c r="E153" s="804" t="s">
        <v>3562</v>
      </c>
      <c r="F153" s="746" t="s">
        <v>3563</v>
      </c>
      <c r="G153" s="746" t="s">
        <v>3564</v>
      </c>
      <c r="H153" s="746" t="s">
        <v>3565</v>
      </c>
      <c r="I153" s="746" t="s">
        <v>3566</v>
      </c>
      <c r="J153" s="746" t="s">
        <v>3567</v>
      </c>
      <c r="K153" s="823" t="s">
        <v>3568</v>
      </c>
      <c r="L153" s="829" t="s">
        <v>3569</v>
      </c>
      <c r="M153" s="746" t="s">
        <v>3570</v>
      </c>
    </row>
    <row r="154">
      <c r="A154" s="746" t="str">
        <f t="shared" si="10"/>
        <v>DeclarationB20</v>
      </c>
      <c r="B154" s="746" t="s">
        <v>3363</v>
      </c>
      <c r="C154" s="746" t="s">
        <v>2937</v>
      </c>
      <c r="D154" s="746" t="s">
        <v>3571</v>
      </c>
      <c r="E154" s="804" t="s">
        <v>3572</v>
      </c>
      <c r="F154" s="746" t="s">
        <v>3573</v>
      </c>
      <c r="G154" s="746" t="s">
        <v>3574</v>
      </c>
      <c r="H154" s="746" t="s">
        <v>3575</v>
      </c>
      <c r="I154" s="746" t="s">
        <v>3576</v>
      </c>
      <c r="J154" s="746" t="s">
        <v>3577</v>
      </c>
      <c r="K154" s="823" t="s">
        <v>3578</v>
      </c>
      <c r="L154" s="829" t="s">
        <v>3579</v>
      </c>
      <c r="M154" s="746" t="s">
        <v>3580</v>
      </c>
    </row>
    <row r="155">
      <c r="A155" s="746" t="str">
        <f t="shared" si="10"/>
        <v>DeclarationB21</v>
      </c>
      <c r="B155" s="746" t="s">
        <v>3363</v>
      </c>
      <c r="C155" s="746" t="s">
        <v>2949</v>
      </c>
      <c r="D155" s="746" t="s">
        <v>3581</v>
      </c>
      <c r="E155" s="804" t="s">
        <v>3582</v>
      </c>
      <c r="F155" s="734" t="s">
        <v>3583</v>
      </c>
      <c r="G155" s="746" t="s">
        <v>3584</v>
      </c>
      <c r="H155" s="746" t="s">
        <v>3585</v>
      </c>
      <c r="I155" s="746" t="s">
        <v>3586</v>
      </c>
      <c r="J155" s="746" t="s">
        <v>3587</v>
      </c>
      <c r="K155" s="823" t="s">
        <v>3588</v>
      </c>
      <c r="L155" s="829" t="s">
        <v>3589</v>
      </c>
      <c r="M155" s="746" t="s">
        <v>3590</v>
      </c>
    </row>
    <row r="156">
      <c r="A156" s="746" t="str">
        <f t="shared" si="10"/>
        <v>DeclarationB22</v>
      </c>
      <c r="B156" s="746" t="s">
        <v>3363</v>
      </c>
      <c r="C156" s="746" t="s">
        <v>2953</v>
      </c>
      <c r="D156" s="746" t="s">
        <v>3591</v>
      </c>
      <c r="E156" s="824" t="s">
        <v>3592</v>
      </c>
      <c r="F156" s="746" t="s">
        <v>3593</v>
      </c>
      <c r="G156" s="746" t="s">
        <v>3594</v>
      </c>
      <c r="H156" s="746" t="s">
        <v>3595</v>
      </c>
      <c r="I156" s="746" t="s">
        <v>3596</v>
      </c>
      <c r="J156" s="746" t="s">
        <v>3597</v>
      </c>
      <c r="K156" s="823" t="s">
        <v>3598</v>
      </c>
      <c r="L156" s="829" t="s">
        <v>3599</v>
      </c>
      <c r="M156" s="746" t="s">
        <v>3600</v>
      </c>
    </row>
    <row r="157" ht="27">
      <c r="A157" s="746" t="str">
        <f t="shared" si="10"/>
        <v>DeclarationB24</v>
      </c>
      <c r="B157" s="746" t="s">
        <v>3363</v>
      </c>
      <c r="C157" s="746" t="s">
        <v>2975</v>
      </c>
      <c r="D157" s="746" t="s">
        <v>3601</v>
      </c>
      <c r="E157" s="804" t="s">
        <v>3602</v>
      </c>
      <c r="F157" s="746" t="s">
        <v>3603</v>
      </c>
      <c r="G157" s="746" t="s">
        <v>3604</v>
      </c>
      <c r="H157" s="746" t="s">
        <v>3605</v>
      </c>
      <c r="I157" s="746" t="s">
        <v>3606</v>
      </c>
      <c r="J157" s="746" t="s">
        <v>3607</v>
      </c>
      <c r="K157" s="823" t="s">
        <v>3608</v>
      </c>
      <c r="L157" s="829" t="s">
        <v>3609</v>
      </c>
      <c r="M157" s="746" t="s">
        <v>3610</v>
      </c>
    </row>
    <row r="158" ht="29">
      <c r="A158" s="746" t="str">
        <f t="shared" si="10"/>
        <v>DeclarationB25</v>
      </c>
      <c r="B158" s="746" t="s">
        <v>3363</v>
      </c>
      <c r="C158" s="746" t="s">
        <v>2985</v>
      </c>
      <c r="D158" s="703" t="s">
        <v>3611</v>
      </c>
      <c r="E158" s="805" t="s">
        <v>3612</v>
      </c>
      <c r="F158" s="855" t="s">
        <v>3613</v>
      </c>
      <c r="G158" s="831" t="s">
        <v>3614</v>
      </c>
      <c r="H158" s="831" t="s">
        <v>3615</v>
      </c>
      <c r="I158" s="831" t="s">
        <v>3616</v>
      </c>
      <c r="J158" s="831" t="s">
        <v>3617</v>
      </c>
      <c r="K158" s="832" t="s">
        <v>3618</v>
      </c>
      <c r="L158" s="825" t="s">
        <v>3619</v>
      </c>
      <c r="M158" s="831" t="s">
        <v>3620</v>
      </c>
    </row>
    <row r="159" ht="14.5">
      <c r="A159" s="746" t="str">
        <f t="shared" si="10"/>
        <v>DeclarationB31</v>
      </c>
      <c r="B159" s="746" t="s">
        <v>3363</v>
      </c>
      <c r="C159" s="746" t="s">
        <v>3051</v>
      </c>
      <c r="D159" s="703" t="s">
        <v>3621</v>
      </c>
      <c r="E159" s="805" t="s">
        <v>3622</v>
      </c>
      <c r="F159" s="855" t="s">
        <v>3623</v>
      </c>
      <c r="G159" s="825" t="s">
        <v>3624</v>
      </c>
      <c r="H159" s="831" t="s">
        <v>3625</v>
      </c>
      <c r="I159" s="825" t="s">
        <v>3626</v>
      </c>
      <c r="J159" s="825" t="s">
        <v>3627</v>
      </c>
      <c r="K159" s="832" t="s">
        <v>3628</v>
      </c>
      <c r="L159" s="825" t="s">
        <v>3629</v>
      </c>
      <c r="M159" s="825" t="s">
        <v>3630</v>
      </c>
    </row>
    <row r="160" ht="54">
      <c r="A160" s="746" t="str">
        <f t="shared" si="10"/>
        <v>DeclarationB37</v>
      </c>
      <c r="B160" s="746" t="s">
        <v>3363</v>
      </c>
      <c r="C160" s="746" t="s">
        <v>3631</v>
      </c>
      <c r="D160" s="703" t="s">
        <v>3632</v>
      </c>
      <c r="E160" s="824" t="s">
        <v>3633</v>
      </c>
      <c r="F160" s="703" t="s">
        <v>3634</v>
      </c>
      <c r="G160" s="703" t="s">
        <v>3635</v>
      </c>
      <c r="H160" s="703" t="s">
        <v>3636</v>
      </c>
      <c r="I160" s="703" t="s">
        <v>3637</v>
      </c>
      <c r="J160" s="703" t="s">
        <v>3638</v>
      </c>
      <c r="K160" s="703" t="s">
        <v>3639</v>
      </c>
      <c r="L160" s="830" t="s">
        <v>3640</v>
      </c>
      <c r="M160" s="703" t="s">
        <v>3641</v>
      </c>
    </row>
    <row r="161" ht="40.5">
      <c r="A161" s="746" t="str">
        <f t="shared" si="10"/>
        <v>DeclarationB43</v>
      </c>
      <c r="B161" s="746" t="s">
        <v>3363</v>
      </c>
      <c r="C161" s="746" t="s">
        <v>3642</v>
      </c>
      <c r="D161" s="703" t="s">
        <v>3643</v>
      </c>
      <c r="E161" s="703" t="s">
        <v>3644</v>
      </c>
      <c r="F161" s="703" t="s">
        <v>3645</v>
      </c>
      <c r="G161" s="703" t="s">
        <v>3646</v>
      </c>
      <c r="H161" s="703" t="s">
        <v>3647</v>
      </c>
      <c r="I161" s="703" t="s">
        <v>3648</v>
      </c>
      <c r="J161" s="703" t="s">
        <v>3649</v>
      </c>
      <c r="K161" s="703" t="s">
        <v>3650</v>
      </c>
      <c r="L161" s="703" t="s">
        <v>3651</v>
      </c>
      <c r="M161" s="703" t="s">
        <v>3652</v>
      </c>
    </row>
    <row r="162" ht="40.5">
      <c r="A162" s="746" t="str">
        <f t="shared" si="10"/>
        <v>DeclarationB49</v>
      </c>
      <c r="B162" s="746" t="s">
        <v>3363</v>
      </c>
      <c r="C162" s="746" t="s">
        <v>3653</v>
      </c>
      <c r="D162" s="703" t="s">
        <v>3654</v>
      </c>
      <c r="E162" s="824" t="s">
        <v>3655</v>
      </c>
      <c r="F162" s="703" t="s">
        <v>3656</v>
      </c>
      <c r="G162" s="703" t="s">
        <v>3657</v>
      </c>
      <c r="H162" s="703" t="s">
        <v>3658</v>
      </c>
      <c r="I162" s="703" t="s">
        <v>3659</v>
      </c>
      <c r="J162" s="703" t="s">
        <v>3660</v>
      </c>
      <c r="K162" s="703" t="s">
        <v>3661</v>
      </c>
      <c r="L162" s="830" t="s">
        <v>3662</v>
      </c>
      <c r="M162" s="703" t="s">
        <v>3663</v>
      </c>
    </row>
    <row r="163" ht="29">
      <c r="A163" s="746" t="str">
        <f t="shared" si="10"/>
        <v>DeclarationB55</v>
      </c>
      <c r="B163" s="746" t="s">
        <v>3363</v>
      </c>
      <c r="C163" s="746" t="s">
        <v>3664</v>
      </c>
      <c r="D163" s="703" t="s">
        <v>3665</v>
      </c>
      <c r="E163" s="850" t="s">
        <v>3666</v>
      </c>
      <c r="F163" s="825" t="s">
        <v>3667</v>
      </c>
      <c r="G163" s="825" t="s">
        <v>3668</v>
      </c>
      <c r="H163" s="825" t="s">
        <v>3669</v>
      </c>
      <c r="I163" s="825" t="s">
        <v>3670</v>
      </c>
      <c r="J163" s="825" t="s">
        <v>3671</v>
      </c>
      <c r="K163" s="832" t="s">
        <v>3672</v>
      </c>
      <c r="L163" s="825" t="s">
        <v>3673</v>
      </c>
      <c r="M163" s="825" t="s">
        <v>3674</v>
      </c>
    </row>
    <row r="164" ht="29">
      <c r="A164" s="746" t="str">
        <f t="shared" si="10"/>
        <v>DeclarationB61</v>
      </c>
      <c r="B164" s="746" t="s">
        <v>3363</v>
      </c>
      <c r="C164" s="746" t="s">
        <v>3675</v>
      </c>
      <c r="D164" s="703" t="s">
        <v>3676</v>
      </c>
      <c r="E164" s="848" t="s">
        <v>3677</v>
      </c>
      <c r="F164" s="703" t="s">
        <v>3678</v>
      </c>
      <c r="G164" s="703" t="s">
        <v>3679</v>
      </c>
      <c r="H164" s="703" t="s">
        <v>3680</v>
      </c>
      <c r="I164" s="703" t="s">
        <v>3681</v>
      </c>
      <c r="J164" s="703" t="s">
        <v>3682</v>
      </c>
      <c r="K164" s="703" t="s">
        <v>3683</v>
      </c>
      <c r="L164" s="830" t="s">
        <v>3684</v>
      </c>
      <c r="M164" s="703" t="s">
        <v>3685</v>
      </c>
    </row>
    <row r="165" ht="40.5">
      <c r="A165" s="746" t="str">
        <f t="shared" si="10"/>
        <v>DeclarationB67</v>
      </c>
      <c r="B165" s="746" t="s">
        <v>3363</v>
      </c>
      <c r="C165" s="746" t="s">
        <v>3686</v>
      </c>
      <c r="D165" s="703" t="s">
        <v>3687</v>
      </c>
      <c r="E165" s="848" t="s">
        <v>3688</v>
      </c>
      <c r="F165" s="703" t="s">
        <v>3689</v>
      </c>
      <c r="G165" s="703" t="s">
        <v>3690</v>
      </c>
      <c r="H165" s="703" t="s">
        <v>3691</v>
      </c>
      <c r="I165" s="703" t="s">
        <v>3692</v>
      </c>
      <c r="J165" s="703" t="s">
        <v>3693</v>
      </c>
      <c r="K165" s="703" t="s">
        <v>3694</v>
      </c>
      <c r="L165" s="830" t="s">
        <v>3695</v>
      </c>
      <c r="M165" s="703" t="s">
        <v>3696</v>
      </c>
    </row>
    <row r="166" ht="27">
      <c r="A166" s="746" t="str">
        <f t="shared" si="10"/>
        <v>DeclarationB73</v>
      </c>
      <c r="B166" s="746" t="s">
        <v>3363</v>
      </c>
      <c r="C166" s="746" t="s">
        <v>3697</v>
      </c>
      <c r="D166" s="746" t="s">
        <v>3698</v>
      </c>
      <c r="E166" s="849" t="s">
        <v>3699</v>
      </c>
      <c r="F166" s="746" t="s">
        <v>3700</v>
      </c>
      <c r="G166" s="746" t="s">
        <v>3701</v>
      </c>
      <c r="H166" s="746" t="s">
        <v>3702</v>
      </c>
      <c r="I166" s="746" t="s">
        <v>3703</v>
      </c>
      <c r="J166" s="746" t="s">
        <v>3704</v>
      </c>
      <c r="K166" s="823" t="s">
        <v>3705</v>
      </c>
      <c r="L166" s="829" t="s">
        <v>3706</v>
      </c>
      <c r="M166" s="746" t="s">
        <v>3707</v>
      </c>
    </row>
    <row r="167" ht="27">
      <c r="A167" s="746" t="str">
        <f t="shared" si="10"/>
        <v>DeclarationB75</v>
      </c>
      <c r="B167" s="746" t="s">
        <v>3363</v>
      </c>
      <c r="C167" s="746" t="s">
        <v>3708</v>
      </c>
      <c r="D167" s="746" t="s">
        <v>3709</v>
      </c>
      <c r="E167" s="746" t="s">
        <v>3710</v>
      </c>
      <c r="F167" s="746" t="s">
        <v>3711</v>
      </c>
      <c r="G167" s="746" t="s">
        <v>3712</v>
      </c>
      <c r="H167" s="746" t="s">
        <v>3713</v>
      </c>
      <c r="I167" s="746" t="s">
        <v>3714</v>
      </c>
      <c r="J167" s="746" t="s">
        <v>3715</v>
      </c>
      <c r="K167" s="746" t="s">
        <v>3716</v>
      </c>
      <c r="L167" s="746" t="s">
        <v>3717</v>
      </c>
      <c r="M167" s="746" t="s">
        <v>3718</v>
      </c>
    </row>
    <row r="168" ht="67.5">
      <c r="A168" s="746" t="str">
        <f t="shared" si="10"/>
        <v>DeclarationB77</v>
      </c>
      <c r="B168" s="746" t="s">
        <v>3363</v>
      </c>
      <c r="C168" s="746" t="s">
        <v>3719</v>
      </c>
      <c r="D168" s="746" t="s">
        <v>3720</v>
      </c>
      <c r="E168" s="746" t="s">
        <v>3721</v>
      </c>
      <c r="F168" s="746" t="s">
        <v>3722</v>
      </c>
      <c r="G168" s="746" t="s">
        <v>3723</v>
      </c>
      <c r="H168" s="746" t="s">
        <v>3724</v>
      </c>
      <c r="I168" s="746" t="s">
        <v>3725</v>
      </c>
      <c r="J168" s="746" t="s">
        <v>3726</v>
      </c>
      <c r="K168" s="746" t="s">
        <v>3727</v>
      </c>
      <c r="L168" s="746" t="s">
        <v>3728</v>
      </c>
      <c r="M168" s="746" t="s">
        <v>3729</v>
      </c>
    </row>
    <row r="169" ht="54">
      <c r="A169" s="746" t="str">
        <f>B169&amp;C169</f>
        <v>DeclarationB79</v>
      </c>
      <c r="B169" s="746" t="s">
        <v>3363</v>
      </c>
      <c r="C169" s="746" t="s">
        <v>3730</v>
      </c>
      <c r="D169" s="703" t="s">
        <v>3731</v>
      </c>
      <c r="E169" s="848" t="s">
        <v>3732</v>
      </c>
      <c r="F169" s="703" t="s">
        <v>3733</v>
      </c>
      <c r="G169" s="703" t="s">
        <v>3734</v>
      </c>
      <c r="H169" s="703" t="s">
        <v>3735</v>
      </c>
      <c r="I169" s="703" t="s">
        <v>3736</v>
      </c>
      <c r="J169" s="703" t="s">
        <v>3737</v>
      </c>
      <c r="K169" s="703" t="s">
        <v>3738</v>
      </c>
      <c r="L169" s="830" t="s">
        <v>3739</v>
      </c>
      <c r="M169" s="703" t="s">
        <v>3740</v>
      </c>
    </row>
    <row r="170" ht="27">
      <c r="A170" s="746" t="str">
        <f ref="A170:A205" t="shared" si="12">B170&amp;C170</f>
        <v>DeclarationB81</v>
      </c>
      <c r="B170" s="746" t="s">
        <v>3363</v>
      </c>
      <c r="C170" s="746" t="s">
        <v>3741</v>
      </c>
      <c r="D170" s="703" t="s">
        <v>3742</v>
      </c>
      <c r="E170" s="703" t="s">
        <v>3743</v>
      </c>
      <c r="F170" s="703" t="s">
        <v>3744</v>
      </c>
      <c r="G170" s="703" t="s">
        <v>3745</v>
      </c>
      <c r="H170" s="703" t="s">
        <v>3746</v>
      </c>
      <c r="I170" s="703" t="s">
        <v>3747</v>
      </c>
      <c r="J170" s="703" t="s">
        <v>3748</v>
      </c>
      <c r="K170" s="703" t="s">
        <v>3749</v>
      </c>
      <c r="L170" s="703" t="s">
        <v>3750</v>
      </c>
      <c r="M170" s="703" t="s">
        <v>3751</v>
      </c>
    </row>
    <row r="171" ht="29">
      <c r="A171" s="746" t="str">
        <f t="shared" si="12"/>
        <v>DeclarationB83</v>
      </c>
      <c r="B171" s="746" t="s">
        <v>3363</v>
      </c>
      <c r="C171" s="746" t="s">
        <v>3752</v>
      </c>
      <c r="D171" s="703" t="s">
        <v>3753</v>
      </c>
      <c r="E171" s="850" t="s">
        <v>3754</v>
      </c>
      <c r="F171" s="855" t="s">
        <v>3755</v>
      </c>
      <c r="G171" s="825" t="s">
        <v>3756</v>
      </c>
      <c r="H171" s="825" t="s">
        <v>3757</v>
      </c>
      <c r="I171" s="825" t="s">
        <v>3758</v>
      </c>
      <c r="J171" s="825" t="s">
        <v>3759</v>
      </c>
      <c r="K171" s="832" t="s">
        <v>3760</v>
      </c>
      <c r="L171" s="825" t="s">
        <v>3761</v>
      </c>
      <c r="M171" s="825" t="s">
        <v>3762</v>
      </c>
    </row>
    <row r="172" ht="40.5">
      <c r="A172" s="746" t="str">
        <f t="shared" si="12"/>
        <v>DeclarationB85</v>
      </c>
      <c r="B172" s="746" t="s">
        <v>3363</v>
      </c>
      <c r="C172" s="746" t="s">
        <v>3763</v>
      </c>
      <c r="D172" s="746" t="s">
        <v>3764</v>
      </c>
      <c r="E172" s="849" t="s">
        <v>3765</v>
      </c>
      <c r="F172" s="746" t="s">
        <v>3766</v>
      </c>
      <c r="G172" s="746" t="s">
        <v>3767</v>
      </c>
      <c r="H172" s="746" t="s">
        <v>3768</v>
      </c>
      <c r="I172" s="746" t="s">
        <v>3769</v>
      </c>
      <c r="J172" s="746" t="s">
        <v>3770</v>
      </c>
      <c r="K172" s="823" t="s">
        <v>3771</v>
      </c>
      <c r="L172" s="829" t="s">
        <v>3772</v>
      </c>
      <c r="M172" s="746" t="s">
        <v>3773</v>
      </c>
    </row>
    <row r="173" ht="27">
      <c r="A173" s="746" t="str">
        <f t="shared" si="12"/>
        <v>DeclarationB87</v>
      </c>
      <c r="B173" s="746" t="s">
        <v>3363</v>
      </c>
      <c r="C173" s="746" t="s">
        <v>3774</v>
      </c>
      <c r="D173" s="746" t="s">
        <v>3775</v>
      </c>
      <c r="E173" s="849" t="s">
        <v>3776</v>
      </c>
      <c r="F173" s="746" t="s">
        <v>3777</v>
      </c>
      <c r="G173" s="746" t="s">
        <v>3778</v>
      </c>
      <c r="H173" s="746" t="s">
        <v>3779</v>
      </c>
      <c r="I173" s="746" t="s">
        <v>3780</v>
      </c>
      <c r="J173" s="746" t="s">
        <v>3781</v>
      </c>
      <c r="K173" s="823" t="s">
        <v>3782</v>
      </c>
      <c r="L173" s="829" t="s">
        <v>3783</v>
      </c>
      <c r="M173" s="746" t="s">
        <v>3784</v>
      </c>
    </row>
    <row r="174" ht="29">
      <c r="A174" s="746" t="str">
        <f t="shared" si="12"/>
        <v>DeclarationB89</v>
      </c>
      <c r="B174" s="746" t="s">
        <v>3363</v>
      </c>
      <c r="C174" s="746" t="s">
        <v>3785</v>
      </c>
      <c r="D174" s="746" t="s">
        <v>3786</v>
      </c>
      <c r="E174" s="854" t="s">
        <v>3787</v>
      </c>
      <c r="F174" s="855" t="s">
        <v>3788</v>
      </c>
      <c r="G174" s="854" t="s">
        <v>3789</v>
      </c>
      <c r="H174" s="854" t="s">
        <v>3790</v>
      </c>
      <c r="I174" s="854" t="s">
        <v>3791</v>
      </c>
      <c r="J174" s="854" t="s">
        <v>3792</v>
      </c>
      <c r="K174" s="854" t="s">
        <v>3793</v>
      </c>
      <c r="L174" s="854" t="s">
        <v>3794</v>
      </c>
      <c r="M174" s="854" t="s">
        <v>3795</v>
      </c>
    </row>
    <row r="175">
      <c r="A175" s="746" t="str">
        <f t="shared" si="12"/>
        <v>DeclarationD25</v>
      </c>
      <c r="B175" s="746" t="s">
        <v>3363</v>
      </c>
      <c r="C175" s="746" t="s">
        <v>3796</v>
      </c>
      <c r="D175" s="746" t="s">
        <v>3797</v>
      </c>
      <c r="E175" s="804" t="s">
        <v>3798</v>
      </c>
      <c r="F175" s="746" t="s">
        <v>3798</v>
      </c>
      <c r="G175" s="746" t="s">
        <v>3799</v>
      </c>
      <c r="H175" s="746" t="s">
        <v>3800</v>
      </c>
      <c r="I175" s="746" t="s">
        <v>3801</v>
      </c>
      <c r="J175" s="746" t="s">
        <v>3802</v>
      </c>
      <c r="K175" s="823" t="s">
        <v>3803</v>
      </c>
      <c r="L175" s="829" t="s">
        <v>3804</v>
      </c>
      <c r="M175" s="746" t="s">
        <v>3805</v>
      </c>
    </row>
    <row r="176">
      <c r="A176" s="746" t="str">
        <f t="shared" si="12"/>
        <v>DeclarationB74</v>
      </c>
      <c r="B176" s="746" t="s">
        <v>3363</v>
      </c>
      <c r="C176" s="746" t="s">
        <v>3806</v>
      </c>
      <c r="D176" s="746" t="s">
        <v>3807</v>
      </c>
      <c r="E176" s="804" t="s">
        <v>3808</v>
      </c>
      <c r="F176" s="746" t="s">
        <v>3809</v>
      </c>
      <c r="G176" s="746" t="s">
        <v>3810</v>
      </c>
      <c r="H176" s="746" t="s">
        <v>3807</v>
      </c>
      <c r="I176" s="746" t="s">
        <v>3811</v>
      </c>
      <c r="J176" s="746" t="s">
        <v>3812</v>
      </c>
      <c r="K176" s="823" t="s">
        <v>3813</v>
      </c>
      <c r="L176" s="829" t="s">
        <v>3814</v>
      </c>
      <c r="M176" s="746" t="s">
        <v>3815</v>
      </c>
    </row>
    <row r="177">
      <c r="A177" s="746" t="str">
        <f t="shared" si="12"/>
        <v>DeclarationG25</v>
      </c>
      <c r="B177" s="746" t="s">
        <v>3363</v>
      </c>
      <c r="C177" s="746" t="s">
        <v>3816</v>
      </c>
      <c r="D177" s="746" t="s">
        <v>3817</v>
      </c>
      <c r="E177" s="804" t="s">
        <v>3818</v>
      </c>
      <c r="F177" s="746" t="s">
        <v>3819</v>
      </c>
      <c r="G177" s="746" t="s">
        <v>3820</v>
      </c>
      <c r="H177" s="746" t="s">
        <v>3821</v>
      </c>
      <c r="I177" s="746" t="s">
        <v>3822</v>
      </c>
      <c r="J177" s="746" t="s">
        <v>3823</v>
      </c>
      <c r="K177" s="823" t="s">
        <v>3824</v>
      </c>
      <c r="L177" s="829" t="s">
        <v>3825</v>
      </c>
      <c r="M177" s="746" t="s">
        <v>3826</v>
      </c>
    </row>
    <row r="178">
      <c r="A178" s="746" t="str">
        <f t="shared" si="12"/>
        <v>DeclarationB26</v>
      </c>
      <c r="B178" s="746" t="s">
        <v>3363</v>
      </c>
      <c r="C178" s="746" t="s">
        <v>2997</v>
      </c>
      <c r="D178" s="746" t="s">
        <v>3827</v>
      </c>
      <c r="E178" s="804" t="s">
        <v>3828</v>
      </c>
      <c r="F178" s="746" t="s">
        <v>3829</v>
      </c>
      <c r="G178" s="746" t="s">
        <v>3830</v>
      </c>
      <c r="H178" s="746" t="s">
        <v>3831</v>
      </c>
      <c r="I178" s="746" t="s">
        <v>3832</v>
      </c>
      <c r="J178" s="746" t="s">
        <v>3833</v>
      </c>
      <c r="K178" s="823" t="s">
        <v>3834</v>
      </c>
      <c r="L178" s="829" t="s">
        <v>3834</v>
      </c>
      <c r="M178" s="746" t="s">
        <v>3835</v>
      </c>
    </row>
    <row r="179">
      <c r="A179" s="746" t="str">
        <f t="shared" si="12"/>
        <v>DeclarationB27</v>
      </c>
      <c r="B179" s="746" t="s">
        <v>3363</v>
      </c>
      <c r="C179" s="746" t="s">
        <v>3003</v>
      </c>
      <c r="D179" s="746" t="s">
        <v>3836</v>
      </c>
      <c r="E179" s="804" t="s">
        <v>3837</v>
      </c>
      <c r="F179" s="746" t="s">
        <v>3838</v>
      </c>
      <c r="G179" s="746" t="s">
        <v>3839</v>
      </c>
      <c r="H179" s="746" t="s">
        <v>3840</v>
      </c>
      <c r="I179" s="746" t="s">
        <v>3841</v>
      </c>
      <c r="J179" s="746" t="s">
        <v>3842</v>
      </c>
      <c r="K179" s="823" t="s">
        <v>3843</v>
      </c>
      <c r="L179" s="829" t="s">
        <v>3844</v>
      </c>
      <c r="M179" s="746" t="s">
        <v>3845</v>
      </c>
    </row>
    <row r="180">
      <c r="A180" s="746" t="str">
        <f t="shared" si="12"/>
        <v>DeclarationB28</v>
      </c>
      <c r="B180" s="746" t="s">
        <v>3363</v>
      </c>
      <c r="C180" s="746" t="s">
        <v>3015</v>
      </c>
      <c r="D180" s="746" t="s">
        <v>3846</v>
      </c>
      <c r="E180" s="804" t="s">
        <v>3847</v>
      </c>
      <c r="F180" s="746" t="s">
        <v>3847</v>
      </c>
      <c r="G180" s="746" t="s">
        <v>3848</v>
      </c>
      <c r="H180" s="746" t="s">
        <v>3849</v>
      </c>
      <c r="I180" s="746" t="s">
        <v>3850</v>
      </c>
      <c r="J180" s="746" t="s">
        <v>3846</v>
      </c>
      <c r="K180" s="823" t="s">
        <v>3851</v>
      </c>
      <c r="L180" s="829" t="s">
        <v>3851</v>
      </c>
      <c r="M180" s="746" t="s">
        <v>3852</v>
      </c>
    </row>
    <row r="181">
      <c r="A181" s="746" t="str">
        <f t="shared" si="12"/>
        <v>DeclarationB29</v>
      </c>
      <c r="B181" s="746" t="s">
        <v>3363</v>
      </c>
      <c r="C181" s="746" t="s">
        <v>3027</v>
      </c>
      <c r="D181" s="746" t="s">
        <v>3853</v>
      </c>
      <c r="E181" s="824" t="s">
        <v>3854</v>
      </c>
      <c r="F181" s="746" t="s">
        <v>3855</v>
      </c>
      <c r="G181" s="746" t="s">
        <v>3856</v>
      </c>
      <c r="H181" s="746" t="s">
        <v>3857</v>
      </c>
      <c r="I181" s="746" t="s">
        <v>3858</v>
      </c>
      <c r="J181" s="746" t="s">
        <v>3859</v>
      </c>
      <c r="K181" s="823" t="s">
        <v>3860</v>
      </c>
      <c r="L181" s="829" t="s">
        <v>3860</v>
      </c>
      <c r="M181" s="746" t="s">
        <v>3861</v>
      </c>
    </row>
    <row r="182">
      <c r="A182" s="746" t="str">
        <f t="shared" si="12"/>
        <v>DeclarationB38</v>
      </c>
      <c r="B182" s="746" t="s">
        <v>3363</v>
      </c>
      <c r="C182" s="746" t="s">
        <v>3862</v>
      </c>
      <c r="D182" s="746" t="s">
        <v>3827</v>
      </c>
      <c r="E182" s="824" t="s">
        <v>3828</v>
      </c>
      <c r="F182" s="746" t="s">
        <v>3829</v>
      </c>
      <c r="G182" s="746" t="s">
        <v>3830</v>
      </c>
      <c r="H182" s="746" t="s">
        <v>3831</v>
      </c>
      <c r="I182" s="746" t="s">
        <v>3832</v>
      </c>
      <c r="J182" s="746" t="s">
        <v>3833</v>
      </c>
      <c r="K182" s="823" t="s">
        <v>3834</v>
      </c>
      <c r="L182" s="829" t="s">
        <v>3834</v>
      </c>
      <c r="M182" s="746" t="s">
        <v>3835</v>
      </c>
    </row>
    <row r="183">
      <c r="A183" s="746" t="str">
        <f t="shared" si="12"/>
        <v>DeclarationB39</v>
      </c>
      <c r="B183" s="746" t="s">
        <v>3363</v>
      </c>
      <c r="C183" s="746" t="s">
        <v>3863</v>
      </c>
      <c r="D183" s="746" t="s">
        <v>3836</v>
      </c>
      <c r="E183" s="824" t="s">
        <v>3837</v>
      </c>
      <c r="F183" s="746" t="s">
        <v>3838</v>
      </c>
      <c r="G183" s="746" t="s">
        <v>3839</v>
      </c>
      <c r="H183" s="746" t="s">
        <v>3840</v>
      </c>
      <c r="I183" s="746" t="s">
        <v>3841</v>
      </c>
      <c r="J183" s="746" t="s">
        <v>3842</v>
      </c>
      <c r="K183" s="823" t="s">
        <v>3843</v>
      </c>
      <c r="L183" s="829" t="s">
        <v>3844</v>
      </c>
      <c r="M183" s="746" t="s">
        <v>3845</v>
      </c>
    </row>
    <row r="184">
      <c r="A184" s="746" t="str">
        <f t="shared" si="12"/>
        <v>DeclarationB40</v>
      </c>
      <c r="B184" s="746" t="s">
        <v>3363</v>
      </c>
      <c r="C184" s="746" t="s">
        <v>3864</v>
      </c>
      <c r="D184" s="746" t="s">
        <v>3846</v>
      </c>
      <c r="E184" s="824" t="s">
        <v>3847</v>
      </c>
      <c r="F184" s="746" t="s">
        <v>3847</v>
      </c>
      <c r="G184" s="746" t="s">
        <v>3848</v>
      </c>
      <c r="H184" s="746" t="s">
        <v>3849</v>
      </c>
      <c r="I184" s="746" t="s">
        <v>3850</v>
      </c>
      <c r="J184" s="746" t="s">
        <v>3846</v>
      </c>
      <c r="K184" s="823" t="s">
        <v>3851</v>
      </c>
      <c r="L184" s="829" t="s">
        <v>3851</v>
      </c>
      <c r="M184" s="746" t="s">
        <v>3852</v>
      </c>
    </row>
    <row r="185">
      <c r="A185" s="746" t="str">
        <f t="shared" si="12"/>
        <v>DeclarationB41</v>
      </c>
      <c r="B185" s="746" t="s">
        <v>3363</v>
      </c>
      <c r="C185" s="746" t="s">
        <v>3865</v>
      </c>
      <c r="D185" s="746" t="s">
        <v>3853</v>
      </c>
      <c r="E185" s="824" t="s">
        <v>3854</v>
      </c>
      <c r="F185" s="746" t="s">
        <v>3855</v>
      </c>
      <c r="G185" s="746" t="s">
        <v>3856</v>
      </c>
      <c r="H185" s="746" t="s">
        <v>3857</v>
      </c>
      <c r="I185" s="746" t="s">
        <v>3858</v>
      </c>
      <c r="J185" s="746" t="s">
        <v>3859</v>
      </c>
      <c r="K185" s="823" t="s">
        <v>3860</v>
      </c>
      <c r="L185" s="829" t="s">
        <v>3860</v>
      </c>
      <c r="M185" s="746" t="s">
        <v>3861</v>
      </c>
    </row>
    <row r="186">
      <c r="A186" s="746" t="str">
        <f t="shared" si="12"/>
        <v>DeclarationB44</v>
      </c>
      <c r="B186" s="746" t="s">
        <v>3363</v>
      </c>
      <c r="C186" s="746" t="s">
        <v>3866</v>
      </c>
      <c r="D186" s="746" t="s">
        <v>3827</v>
      </c>
      <c r="E186" s="824" t="s">
        <v>3828</v>
      </c>
      <c r="F186" s="746" t="s">
        <v>3829</v>
      </c>
      <c r="G186" s="746" t="s">
        <v>3830</v>
      </c>
      <c r="H186" s="746" t="s">
        <v>3831</v>
      </c>
      <c r="I186" s="746" t="s">
        <v>3832</v>
      </c>
      <c r="J186" s="746" t="s">
        <v>3833</v>
      </c>
      <c r="K186" s="823" t="s">
        <v>3834</v>
      </c>
      <c r="L186" s="829" t="s">
        <v>3834</v>
      </c>
      <c r="M186" s="746" t="s">
        <v>3835</v>
      </c>
    </row>
    <row r="187">
      <c r="A187" s="746" t="str">
        <f t="shared" si="12"/>
        <v>DeclarationB45</v>
      </c>
      <c r="B187" s="746" t="s">
        <v>3363</v>
      </c>
      <c r="C187" s="746" t="s">
        <v>3867</v>
      </c>
      <c r="D187" s="746" t="s">
        <v>3836</v>
      </c>
      <c r="E187" s="824" t="s">
        <v>3837</v>
      </c>
      <c r="F187" s="746" t="s">
        <v>3838</v>
      </c>
      <c r="G187" s="746" t="s">
        <v>3839</v>
      </c>
      <c r="H187" s="746" t="s">
        <v>3840</v>
      </c>
      <c r="I187" s="746" t="s">
        <v>3841</v>
      </c>
      <c r="J187" s="746" t="s">
        <v>3842</v>
      </c>
      <c r="K187" s="823" t="s">
        <v>3843</v>
      </c>
      <c r="L187" s="829" t="s">
        <v>3844</v>
      </c>
      <c r="M187" s="746" t="s">
        <v>3845</v>
      </c>
    </row>
    <row r="188">
      <c r="A188" s="746" t="str">
        <f t="shared" si="12"/>
        <v>DeclarationB46</v>
      </c>
      <c r="B188" s="746" t="s">
        <v>3363</v>
      </c>
      <c r="C188" s="746" t="s">
        <v>3868</v>
      </c>
      <c r="D188" s="746" t="s">
        <v>3846</v>
      </c>
      <c r="E188" s="824" t="s">
        <v>3847</v>
      </c>
      <c r="F188" s="746" t="s">
        <v>3847</v>
      </c>
      <c r="G188" s="746" t="s">
        <v>3848</v>
      </c>
      <c r="H188" s="746" t="s">
        <v>3849</v>
      </c>
      <c r="I188" s="746" t="s">
        <v>3850</v>
      </c>
      <c r="J188" s="746" t="s">
        <v>3846</v>
      </c>
      <c r="K188" s="823" t="s">
        <v>3851</v>
      </c>
      <c r="L188" s="829" t="s">
        <v>3851</v>
      </c>
      <c r="M188" s="746" t="s">
        <v>3852</v>
      </c>
    </row>
    <row r="189">
      <c r="A189" s="746" t="str">
        <f t="shared" si="12"/>
        <v>DeclarationB47</v>
      </c>
      <c r="B189" s="746" t="s">
        <v>3363</v>
      </c>
      <c r="C189" s="746" t="s">
        <v>3869</v>
      </c>
      <c r="D189" s="746" t="s">
        <v>3853</v>
      </c>
      <c r="E189" s="824" t="s">
        <v>3854</v>
      </c>
      <c r="F189" s="746" t="s">
        <v>3855</v>
      </c>
      <c r="G189" s="746" t="s">
        <v>3856</v>
      </c>
      <c r="H189" s="746" t="s">
        <v>3857</v>
      </c>
      <c r="I189" s="746" t="s">
        <v>3858</v>
      </c>
      <c r="J189" s="746" t="s">
        <v>3859</v>
      </c>
      <c r="K189" s="823" t="s">
        <v>3860</v>
      </c>
      <c r="L189" s="829" t="s">
        <v>3860</v>
      </c>
      <c r="M189" s="746" t="s">
        <v>3861</v>
      </c>
    </row>
    <row r="190">
      <c r="A190" s="746" t="str">
        <f t="shared" si="12"/>
        <v>DeclarationAth</v>
      </c>
      <c r="B190" s="746" t="s">
        <v>3363</v>
      </c>
      <c r="C190" s="746" t="s">
        <v>3870</v>
      </c>
      <c r="D190" s="746" t="s">
        <v>3871</v>
      </c>
      <c r="E190" s="804" t="s">
        <v>3872</v>
      </c>
      <c r="F190" s="746" t="s">
        <v>3873</v>
      </c>
      <c r="G190" s="746" t="s">
        <v>3874</v>
      </c>
      <c r="H190" s="746" t="s">
        <v>3875</v>
      </c>
      <c r="I190" s="746" t="s">
        <v>3876</v>
      </c>
      <c r="J190" s="746" t="s">
        <v>3877</v>
      </c>
      <c r="K190" s="823" t="s">
        <v>3878</v>
      </c>
      <c r="L190" s="829" t="s">
        <v>3879</v>
      </c>
      <c r="M190" s="746" t="s">
        <v>3880</v>
      </c>
    </row>
    <row r="191">
      <c r="A191" s="746" t="str">
        <f t="shared" si="12"/>
        <v>DeclarationB96</v>
      </c>
      <c r="B191" s="746" t="s">
        <v>3363</v>
      </c>
      <c r="C191" s="746" t="s">
        <v>3881</v>
      </c>
      <c r="D191" s="746" t="s">
        <v>129</v>
      </c>
      <c r="E191" s="804" t="s">
        <v>3882</v>
      </c>
      <c r="F191" s="746" t="s">
        <v>3883</v>
      </c>
      <c r="G191" s="746" t="s">
        <v>3884</v>
      </c>
      <c r="H191" s="746" t="s">
        <v>3885</v>
      </c>
      <c r="I191" s="746" t="s">
        <v>3886</v>
      </c>
      <c r="J191" s="746" t="s">
        <v>3887</v>
      </c>
      <c r="K191" s="823" t="s">
        <v>3888</v>
      </c>
      <c r="L191" s="829" t="s">
        <v>3889</v>
      </c>
      <c r="M191" s="746" t="s">
        <v>3890</v>
      </c>
    </row>
    <row r="192">
      <c r="A192" s="746" t="str">
        <f t="shared" si="12"/>
        <v>DeclarationB97</v>
      </c>
      <c r="B192" s="746" t="s">
        <v>3363</v>
      </c>
      <c r="C192" s="746" t="s">
        <v>3891</v>
      </c>
      <c r="D192" s="746" t="s">
        <v>131</v>
      </c>
      <c r="E192" s="804" t="s">
        <v>3892</v>
      </c>
      <c r="F192" s="746" t="s">
        <v>3893</v>
      </c>
      <c r="G192" s="746" t="s">
        <v>3894</v>
      </c>
      <c r="H192" s="746" t="s">
        <v>131</v>
      </c>
      <c r="I192" s="746" t="s">
        <v>3895</v>
      </c>
      <c r="J192" s="746" t="s">
        <v>3896</v>
      </c>
      <c r="K192" s="823" t="s">
        <v>131</v>
      </c>
      <c r="L192" s="829" t="s">
        <v>3897</v>
      </c>
      <c r="M192" s="746" t="s">
        <v>3898</v>
      </c>
    </row>
    <row r="193">
      <c r="A193" s="746" t="str">
        <f t="shared" si="12"/>
        <v>DeclarationB98</v>
      </c>
      <c r="B193" s="746" t="s">
        <v>3363</v>
      </c>
      <c r="C193" s="746" t="s">
        <v>3899</v>
      </c>
      <c r="D193" s="746" t="s">
        <v>137</v>
      </c>
      <c r="E193" s="824" t="s">
        <v>3900</v>
      </c>
      <c r="F193" s="746" t="s">
        <v>3901</v>
      </c>
      <c r="G193" s="746" t="s">
        <v>3902</v>
      </c>
      <c r="H193" s="746" t="s">
        <v>3903</v>
      </c>
      <c r="I193" s="746" t="s">
        <v>3904</v>
      </c>
      <c r="J193" s="746" t="s">
        <v>3905</v>
      </c>
      <c r="K193" s="823" t="s">
        <v>3906</v>
      </c>
      <c r="L193" s="829" t="s">
        <v>3907</v>
      </c>
      <c r="M193" s="746" t="s">
        <v>3908</v>
      </c>
    </row>
    <row r="194" ht="14.5">
      <c r="A194" s="746" t="str">
        <f t="shared" si="12"/>
        <v>DeclarationB99</v>
      </c>
      <c r="B194" s="746" t="s">
        <v>3363</v>
      </c>
      <c r="C194" s="746" t="s">
        <v>3909</v>
      </c>
      <c r="D194" s="803">
        <v>1</v>
      </c>
      <c r="E194" s="806">
        <v>1</v>
      </c>
      <c r="F194" s="803">
        <v>1</v>
      </c>
      <c r="G194" s="803">
        <v>1</v>
      </c>
      <c r="H194" s="803" t="s">
        <v>3910</v>
      </c>
      <c r="I194" s="795">
        <v>1</v>
      </c>
      <c r="J194" s="795">
        <v>1</v>
      </c>
      <c r="K194" s="802">
        <v>1</v>
      </c>
      <c r="L194" s="835">
        <v>1</v>
      </c>
      <c r="M194" s="795" t="s">
        <v>3911</v>
      </c>
    </row>
    <row r="195" ht="27">
      <c r="A195" s="746" t="str">
        <f t="shared" si="12"/>
        <v>DeclarationB100</v>
      </c>
      <c r="B195" s="746" t="s">
        <v>3363</v>
      </c>
      <c r="C195" s="746" t="s">
        <v>3912</v>
      </c>
      <c r="D195" s="796" t="s">
        <v>138</v>
      </c>
      <c r="E195" s="824" t="s">
        <v>3913</v>
      </c>
      <c r="F195" s="856" t="s">
        <v>3914</v>
      </c>
      <c r="G195" s="836" t="s">
        <v>3915</v>
      </c>
      <c r="H195" s="837" t="s">
        <v>3916</v>
      </c>
      <c r="I195" s="836" t="s">
        <v>3917</v>
      </c>
      <c r="J195" s="836" t="s">
        <v>3918</v>
      </c>
      <c r="K195" s="838" t="s">
        <v>3919</v>
      </c>
      <c r="L195" s="837" t="s">
        <v>3920</v>
      </c>
      <c r="M195" s="837" t="s">
        <v>3921</v>
      </c>
    </row>
    <row r="196" ht="27">
      <c r="A196" s="746" t="str">
        <f t="shared" si="12"/>
        <v>DeclarationB101</v>
      </c>
      <c r="B196" s="746" t="s">
        <v>3363</v>
      </c>
      <c r="C196" s="746" t="s">
        <v>3922</v>
      </c>
      <c r="D196" s="796" t="s">
        <v>139</v>
      </c>
      <c r="E196" s="824" t="s">
        <v>3923</v>
      </c>
      <c r="F196" s="856" t="s">
        <v>3924</v>
      </c>
      <c r="G196" s="836" t="s">
        <v>3925</v>
      </c>
      <c r="H196" s="837" t="s">
        <v>3926</v>
      </c>
      <c r="I196" s="836" t="s">
        <v>3927</v>
      </c>
      <c r="J196" s="836" t="s">
        <v>3928</v>
      </c>
      <c r="K196" s="838" t="s">
        <v>3929</v>
      </c>
      <c r="L196" s="839" t="s">
        <v>3930</v>
      </c>
      <c r="M196" s="836" t="s">
        <v>3931</v>
      </c>
    </row>
    <row r="197" ht="27">
      <c r="A197" s="746" t="str">
        <f t="shared" si="12"/>
        <v>DeclarationB102</v>
      </c>
      <c r="B197" s="746" t="s">
        <v>3363</v>
      </c>
      <c r="C197" s="746" t="s">
        <v>3932</v>
      </c>
      <c r="D197" s="796" t="s">
        <v>133</v>
      </c>
      <c r="E197" s="824" t="s">
        <v>3933</v>
      </c>
      <c r="F197" s="856" t="s">
        <v>3934</v>
      </c>
      <c r="G197" s="836" t="s">
        <v>3935</v>
      </c>
      <c r="H197" s="837" t="s">
        <v>3936</v>
      </c>
      <c r="I197" s="836" t="s">
        <v>3937</v>
      </c>
      <c r="J197" s="836" t="s">
        <v>3938</v>
      </c>
      <c r="K197" s="838" t="s">
        <v>3939</v>
      </c>
      <c r="L197" s="839" t="s">
        <v>3940</v>
      </c>
      <c r="M197" s="836" t="s">
        <v>3941</v>
      </c>
    </row>
    <row r="198" ht="27">
      <c r="A198" s="746" t="str">
        <f t="shared" si="12"/>
        <v>DeclarationB103</v>
      </c>
      <c r="B198" s="746" t="s">
        <v>3363</v>
      </c>
      <c r="C198" s="746" t="s">
        <v>3942</v>
      </c>
      <c r="D198" s="796" t="s">
        <v>140</v>
      </c>
      <c r="E198" s="824" t="s">
        <v>3943</v>
      </c>
      <c r="F198" s="856" t="s">
        <v>3944</v>
      </c>
      <c r="G198" s="836" t="s">
        <v>3945</v>
      </c>
      <c r="H198" s="836" t="s">
        <v>3946</v>
      </c>
      <c r="I198" s="836" t="s">
        <v>3947</v>
      </c>
      <c r="J198" s="836" t="s">
        <v>3948</v>
      </c>
      <c r="K198" s="838" t="s">
        <v>3949</v>
      </c>
      <c r="L198" s="839" t="s">
        <v>3950</v>
      </c>
      <c r="M198" s="836" t="s">
        <v>3951</v>
      </c>
    </row>
    <row r="199" ht="27">
      <c r="A199" s="746" t="str">
        <f t="shared" si="12"/>
        <v>DeclarationB104</v>
      </c>
      <c r="B199" s="746" t="s">
        <v>3363</v>
      </c>
      <c r="C199" s="746" t="s">
        <v>3952</v>
      </c>
      <c r="D199" s="746" t="s">
        <v>141</v>
      </c>
      <c r="E199" s="804" t="s">
        <v>3953</v>
      </c>
      <c r="F199" s="746" t="s">
        <v>3954</v>
      </c>
      <c r="G199" s="746" t="s">
        <v>3955</v>
      </c>
      <c r="H199" s="746" t="s">
        <v>3956</v>
      </c>
      <c r="I199" s="746" t="s">
        <v>3957</v>
      </c>
      <c r="J199" s="746" t="s">
        <v>3958</v>
      </c>
      <c r="K199" s="823" t="s">
        <v>3959</v>
      </c>
      <c r="L199" s="829" t="s">
        <v>3960</v>
      </c>
      <c r="M199" s="746" t="s">
        <v>3961</v>
      </c>
    </row>
    <row r="200" ht="27">
      <c r="A200" s="746" t="str">
        <f t="shared" si="12"/>
        <v>DeclarationB105</v>
      </c>
      <c r="B200" s="746" t="s">
        <v>3363</v>
      </c>
      <c r="C200" s="746" t="s">
        <v>3962</v>
      </c>
      <c r="D200" s="797" t="s">
        <v>3963</v>
      </c>
      <c r="E200" s="805" t="s">
        <v>3964</v>
      </c>
      <c r="F200" s="855" t="s">
        <v>3965</v>
      </c>
      <c r="G200" s="831" t="s">
        <v>3966</v>
      </c>
      <c r="H200" s="831" t="s">
        <v>3967</v>
      </c>
      <c r="I200" s="831" t="s">
        <v>3968</v>
      </c>
      <c r="J200" s="831" t="s">
        <v>3969</v>
      </c>
      <c r="K200" s="832" t="s">
        <v>3970</v>
      </c>
      <c r="L200" s="825" t="s">
        <v>3971</v>
      </c>
      <c r="M200" s="831" t="s">
        <v>3972</v>
      </c>
    </row>
    <row r="201" ht="27">
      <c r="A201" s="746" t="str">
        <f t="shared" si="12"/>
        <v>DeclarationB106</v>
      </c>
      <c r="B201" s="746" t="s">
        <v>3363</v>
      </c>
      <c r="C201" s="746" t="s">
        <v>3973</v>
      </c>
      <c r="D201" s="797" t="s">
        <v>142</v>
      </c>
      <c r="E201" s="805" t="s">
        <v>3974</v>
      </c>
      <c r="F201" s="855" t="s">
        <v>3975</v>
      </c>
      <c r="G201" s="831" t="s">
        <v>3976</v>
      </c>
      <c r="H201" s="831" t="s">
        <v>3977</v>
      </c>
      <c r="I201" s="831" t="s">
        <v>3978</v>
      </c>
      <c r="J201" s="831" t="s">
        <v>3979</v>
      </c>
      <c r="K201" s="832" t="s">
        <v>3980</v>
      </c>
      <c r="L201" s="825" t="s">
        <v>3981</v>
      </c>
      <c r="M201" s="831" t="s">
        <v>3982</v>
      </c>
    </row>
    <row r="202" ht="27">
      <c r="A202" s="746" t="str">
        <f t="shared" si="12"/>
        <v>DeclarationB107</v>
      </c>
      <c r="B202" s="746" t="s">
        <v>3363</v>
      </c>
      <c r="C202" s="746" t="s">
        <v>3983</v>
      </c>
      <c r="D202" s="797" t="s">
        <v>131</v>
      </c>
      <c r="E202" s="805" t="s">
        <v>3892</v>
      </c>
      <c r="F202" s="855" t="s">
        <v>3984</v>
      </c>
      <c r="G202" s="831" t="s">
        <v>3985</v>
      </c>
      <c r="H202" s="831" t="s">
        <v>3986</v>
      </c>
      <c r="I202" s="831" t="s">
        <v>3987</v>
      </c>
      <c r="J202" s="831" t="s">
        <v>3988</v>
      </c>
      <c r="K202" s="832" t="s">
        <v>3985</v>
      </c>
      <c r="L202" s="840" t="s">
        <v>3989</v>
      </c>
      <c r="M202" s="831" t="s">
        <v>3990</v>
      </c>
    </row>
    <row r="203" ht="27">
      <c r="A203" s="746" t="str">
        <f t="shared" si="12"/>
        <v>DeclarationB108</v>
      </c>
      <c r="B203" s="746" t="s">
        <v>3363</v>
      </c>
      <c r="C203" s="746" t="s">
        <v>3991</v>
      </c>
      <c r="D203" s="797" t="s">
        <v>136</v>
      </c>
      <c r="E203" s="797" t="s">
        <v>3992</v>
      </c>
      <c r="F203" s="797" t="s">
        <v>3993</v>
      </c>
      <c r="G203" s="797" t="s">
        <v>3994</v>
      </c>
      <c r="H203" s="797" t="s">
        <v>3995</v>
      </c>
      <c r="I203" s="797" t="s">
        <v>3996</v>
      </c>
      <c r="J203" s="797" t="s">
        <v>3997</v>
      </c>
      <c r="K203" s="797" t="s">
        <v>3998</v>
      </c>
      <c r="L203" s="797" t="s">
        <v>3999</v>
      </c>
      <c r="M203" s="797" t="s">
        <v>4000</v>
      </c>
    </row>
    <row r="204" ht="27">
      <c r="A204" s="746" t="str">
        <f t="shared" si="12"/>
        <v>DeclarationB109</v>
      </c>
      <c r="B204" s="746" t="s">
        <v>3363</v>
      </c>
      <c r="C204" s="746" t="s">
        <v>4001</v>
      </c>
      <c r="D204" s="797" t="s">
        <v>143</v>
      </c>
      <c r="E204" s="797" t="s">
        <v>4002</v>
      </c>
      <c r="F204" s="797" t="s">
        <v>4003</v>
      </c>
      <c r="G204" s="797" t="s">
        <v>4004</v>
      </c>
      <c r="H204" s="797" t="s">
        <v>4005</v>
      </c>
      <c r="I204" s="797" t="s">
        <v>4006</v>
      </c>
      <c r="J204" s="797" t="s">
        <v>4007</v>
      </c>
      <c r="K204" s="797" t="s">
        <v>4008</v>
      </c>
      <c r="L204" s="797" t="s">
        <v>4009</v>
      </c>
      <c r="M204" s="797" t="s">
        <v>4010</v>
      </c>
    </row>
    <row r="205" ht="27">
      <c r="A205" s="746" t="str">
        <f t="shared" si="12"/>
        <v>DeclarationB110</v>
      </c>
      <c r="B205" s="746" t="s">
        <v>3363</v>
      </c>
      <c r="C205" s="746" t="s">
        <v>4011</v>
      </c>
      <c r="D205" s="797" t="s">
        <v>144</v>
      </c>
      <c r="E205" s="797" t="s">
        <v>4012</v>
      </c>
      <c r="F205" s="797" t="s">
        <v>4013</v>
      </c>
      <c r="G205" s="797" t="s">
        <v>4014</v>
      </c>
      <c r="H205" s="797" t="s">
        <v>4015</v>
      </c>
      <c r="I205" s="797" t="s">
        <v>4016</v>
      </c>
      <c r="J205" s="797" t="s">
        <v>4017</v>
      </c>
      <c r="K205" s="797" t="s">
        <v>4018</v>
      </c>
      <c r="L205" s="797" t="s">
        <v>4019</v>
      </c>
      <c r="M205" s="797" t="s">
        <v>4020</v>
      </c>
    </row>
    <row r="206" ht="27">
      <c r="A206" s="746" t="str">
        <f>B206&amp;C206</f>
        <v>DeclarationB111</v>
      </c>
      <c r="B206" s="746" t="s">
        <v>3363</v>
      </c>
      <c r="C206" s="746" t="s">
        <v>4021</v>
      </c>
      <c r="D206" s="797" t="s">
        <v>131</v>
      </c>
      <c r="E206" s="805" t="s">
        <v>3892</v>
      </c>
      <c r="F206" s="855" t="s">
        <v>3984</v>
      </c>
      <c r="G206" s="831" t="s">
        <v>3985</v>
      </c>
      <c r="H206" s="831" t="s">
        <v>3986</v>
      </c>
      <c r="I206" s="831" t="s">
        <v>3987</v>
      </c>
      <c r="J206" s="831" t="s">
        <v>3988</v>
      </c>
      <c r="K206" s="832" t="s">
        <v>3985</v>
      </c>
      <c r="L206" s="840" t="s">
        <v>3989</v>
      </c>
      <c r="M206" s="831" t="s">
        <v>3990</v>
      </c>
    </row>
    <row r="207" ht="409.5" customHeight="1">
      <c r="A207" s="746" t="str">
        <f>B207&amp;C207</f>
        <v>Smelter Look-upA1</v>
      </c>
      <c r="B207" s="746" t="s">
        <v>4022</v>
      </c>
      <c r="C207" s="746" t="s">
        <v>1993</v>
      </c>
      <c r="D207" s="703" t="s">
        <v>4023</v>
      </c>
      <c r="E207" s="850" t="s">
        <v>4024</v>
      </c>
      <c r="F207" s="855" t="s">
        <v>4025</v>
      </c>
      <c r="G207" s="831" t="s">
        <v>4026</v>
      </c>
      <c r="H207" s="831" t="s">
        <v>4027</v>
      </c>
      <c r="I207" s="831" t="s">
        <v>4028</v>
      </c>
      <c r="J207" s="831" t="s">
        <v>4029</v>
      </c>
      <c r="K207" s="832" t="s">
        <v>4030</v>
      </c>
      <c r="L207" s="841" t="s">
        <v>4031</v>
      </c>
      <c r="M207" s="831" t="s">
        <v>4032</v>
      </c>
    </row>
    <row r="208" ht="27">
      <c r="A208" s="746" t="str">
        <f ref="A208:A217" t="shared" si="15">B208&amp;C208</f>
        <v>Smelter Look-upA4</v>
      </c>
      <c r="B208" s="746" t="s">
        <v>4022</v>
      </c>
      <c r="C208" s="746" t="s">
        <v>2025</v>
      </c>
      <c r="D208" s="746" t="s">
        <v>4033</v>
      </c>
      <c r="E208" s="805" t="s">
        <v>4034</v>
      </c>
      <c r="F208" s="746" t="s">
        <v>4034</v>
      </c>
      <c r="G208" s="746" t="s">
        <v>4035</v>
      </c>
      <c r="H208" s="746" t="s">
        <v>4036</v>
      </c>
      <c r="I208" s="746" t="s">
        <v>4033</v>
      </c>
      <c r="J208" s="764" t="s">
        <v>4037</v>
      </c>
      <c r="K208" s="823" t="s">
        <v>4033</v>
      </c>
      <c r="L208" s="829" t="s">
        <v>4038</v>
      </c>
      <c r="M208" s="746" t="s">
        <v>4033</v>
      </c>
    </row>
    <row r="209" ht="27">
      <c r="A209" s="746" t="str">
        <f t="shared" si="15"/>
        <v>Smelter Look-upB4</v>
      </c>
      <c r="B209" s="746" t="s">
        <v>4022</v>
      </c>
      <c r="C209" s="746" t="s">
        <v>2772</v>
      </c>
      <c r="D209" s="746" t="s">
        <v>4039</v>
      </c>
      <c r="E209" s="805" t="s">
        <v>4040</v>
      </c>
      <c r="F209" s="855" t="s">
        <v>4041</v>
      </c>
      <c r="G209" s="831" t="s">
        <v>4042</v>
      </c>
      <c r="H209" s="831" t="s">
        <v>4043</v>
      </c>
      <c r="I209" s="831" t="s">
        <v>4044</v>
      </c>
      <c r="J209" s="825" t="s">
        <v>4045</v>
      </c>
      <c r="K209" s="832" t="s">
        <v>4046</v>
      </c>
      <c r="L209" s="825" t="s">
        <v>4047</v>
      </c>
      <c r="M209" s="831" t="s">
        <v>4048</v>
      </c>
    </row>
    <row r="210" ht="27">
      <c r="A210" s="746" t="str">
        <f t="shared" si="15"/>
        <v>Smelter Look-up</v>
      </c>
      <c r="B210" s="746" t="s">
        <v>4022</v>
      </c>
      <c r="D210" s="746" t="s">
        <v>4049</v>
      </c>
      <c r="E210" s="805" t="s">
        <v>4050</v>
      </c>
      <c r="F210" s="746" t="s">
        <v>4051</v>
      </c>
      <c r="G210" s="746" t="s">
        <v>4052</v>
      </c>
      <c r="H210" s="746" t="s">
        <v>4053</v>
      </c>
      <c r="I210" s="746" t="s">
        <v>4054</v>
      </c>
      <c r="J210" s="764" t="s">
        <v>4055</v>
      </c>
      <c r="K210" s="823" t="s">
        <v>4056</v>
      </c>
      <c r="L210" s="829" t="s">
        <v>4057</v>
      </c>
      <c r="M210" s="746" t="s">
        <v>4058</v>
      </c>
    </row>
    <row r="211" ht="27">
      <c r="A211" s="746" t="str">
        <f t="shared" si="15"/>
        <v>Smelter Look-upC4</v>
      </c>
      <c r="B211" s="746" t="s">
        <v>4022</v>
      </c>
      <c r="C211" s="746" t="s">
        <v>3083</v>
      </c>
      <c r="D211" s="746" t="s">
        <v>4059</v>
      </c>
      <c r="E211" s="824" t="s">
        <v>4060</v>
      </c>
      <c r="F211" s="746" t="s">
        <v>4061</v>
      </c>
      <c r="G211" s="746" t="s">
        <v>4062</v>
      </c>
      <c r="H211" s="746" t="s">
        <v>4063</v>
      </c>
      <c r="I211" s="746" t="s">
        <v>4064</v>
      </c>
      <c r="J211" s="764" t="s">
        <v>4065</v>
      </c>
      <c r="K211" s="823" t="s">
        <v>4066</v>
      </c>
      <c r="L211" s="829" t="s">
        <v>4067</v>
      </c>
      <c r="M211" s="746" t="s">
        <v>4068</v>
      </c>
    </row>
    <row r="212" ht="27">
      <c r="A212" s="746" t="str">
        <f t="shared" si="15"/>
        <v>Smelter Look-upD4</v>
      </c>
      <c r="B212" s="746" t="s">
        <v>4022</v>
      </c>
      <c r="C212" s="746" t="s">
        <v>4069</v>
      </c>
      <c r="D212" s="746" t="s">
        <v>4070</v>
      </c>
      <c r="E212" s="826" t="s">
        <v>4071</v>
      </c>
      <c r="F212" s="746" t="s">
        <v>4072</v>
      </c>
      <c r="G212" s="746" t="s">
        <v>4073</v>
      </c>
      <c r="H212" s="746" t="s">
        <v>4074</v>
      </c>
      <c r="I212" s="746" t="s">
        <v>4075</v>
      </c>
      <c r="J212" s="764" t="s">
        <v>4076</v>
      </c>
      <c r="K212" s="823" t="s">
        <v>4077</v>
      </c>
      <c r="L212" s="829" t="s">
        <v>4078</v>
      </c>
      <c r="M212" s="746" t="s">
        <v>4079</v>
      </c>
    </row>
    <row r="213" ht="27">
      <c r="A213" s="746" t="str">
        <f t="shared" si="15"/>
        <v>Smelter Look-upE4</v>
      </c>
      <c r="B213" s="746" t="s">
        <v>4022</v>
      </c>
      <c r="C213" s="746" t="s">
        <v>4080</v>
      </c>
      <c r="D213" s="746" t="s">
        <v>4081</v>
      </c>
      <c r="E213" s="805" t="s">
        <v>4082</v>
      </c>
      <c r="F213" s="855" t="s">
        <v>4083</v>
      </c>
      <c r="G213" s="831" t="s">
        <v>4084</v>
      </c>
      <c r="H213" s="831" t="s">
        <v>4085</v>
      </c>
      <c r="I213" s="831" t="s">
        <v>4086</v>
      </c>
      <c r="J213" s="825" t="s">
        <v>4087</v>
      </c>
      <c r="K213" s="832" t="s">
        <v>4088</v>
      </c>
      <c r="L213" s="825" t="s">
        <v>4089</v>
      </c>
      <c r="M213" s="831" t="s">
        <v>4090</v>
      </c>
    </row>
    <row r="214" ht="27">
      <c r="A214" s="746" t="str">
        <f t="shared" si="15"/>
        <v>Smelter Look-upF4</v>
      </c>
      <c r="B214" s="746" t="s">
        <v>4022</v>
      </c>
      <c r="C214" s="746" t="s">
        <v>4091</v>
      </c>
      <c r="D214" s="746" t="s">
        <v>4092</v>
      </c>
      <c r="E214" s="804" t="s">
        <v>4093</v>
      </c>
      <c r="F214" s="746" t="s">
        <v>4094</v>
      </c>
      <c r="G214" s="746" t="s">
        <v>4095</v>
      </c>
      <c r="H214" s="746" t="s">
        <v>4096</v>
      </c>
      <c r="I214" s="746" t="s">
        <v>4097</v>
      </c>
      <c r="J214" s="764" t="s">
        <v>4098</v>
      </c>
      <c r="K214" s="823" t="s">
        <v>4099</v>
      </c>
      <c r="L214" s="829" t="s">
        <v>4100</v>
      </c>
      <c r="M214" s="746" t="s">
        <v>4101</v>
      </c>
    </row>
    <row r="215" ht="28.5" customHeight="1">
      <c r="A215" s="746" t="str">
        <f t="shared" si="15"/>
        <v>Smelter Look-upG4</v>
      </c>
      <c r="B215" s="746" t="s">
        <v>4022</v>
      </c>
      <c r="C215" s="746" t="s">
        <v>4102</v>
      </c>
      <c r="D215" s="746" t="s">
        <v>4103</v>
      </c>
      <c r="E215" s="804" t="s">
        <v>4104</v>
      </c>
      <c r="F215" s="746" t="s">
        <v>4105</v>
      </c>
      <c r="G215" s="746" t="s">
        <v>4106</v>
      </c>
      <c r="H215" s="746" t="s">
        <v>4107</v>
      </c>
      <c r="I215" s="746" t="s">
        <v>4108</v>
      </c>
      <c r="J215" s="764" t="s">
        <v>4109</v>
      </c>
      <c r="K215" s="823" t="s">
        <v>4110</v>
      </c>
      <c r="L215" s="829" t="s">
        <v>4111</v>
      </c>
      <c r="M215" s="746" t="s">
        <v>4112</v>
      </c>
    </row>
    <row r="216" ht="28.5" customHeight="1">
      <c r="A216" s="746" t="str">
        <f t="shared" si="15"/>
        <v>Smelter Look-upH4</v>
      </c>
      <c r="B216" s="746" t="s">
        <v>4022</v>
      </c>
      <c r="C216" s="746" t="s">
        <v>4113</v>
      </c>
      <c r="D216" s="746" t="s">
        <v>4114</v>
      </c>
      <c r="E216" s="804" t="s">
        <v>4115</v>
      </c>
      <c r="F216" s="746" t="s">
        <v>4116</v>
      </c>
      <c r="G216" s="746" t="s">
        <v>4117</v>
      </c>
      <c r="H216" s="746" t="s">
        <v>4118</v>
      </c>
      <c r="I216" s="746" t="s">
        <v>4119</v>
      </c>
      <c r="J216" s="764" t="s">
        <v>4120</v>
      </c>
      <c r="K216" s="823" t="s">
        <v>4121</v>
      </c>
      <c r="L216" s="829" t="s">
        <v>4122</v>
      </c>
      <c r="M216" s="746" t="s">
        <v>4123</v>
      </c>
    </row>
    <row r="217" ht="28.5" customHeight="1">
      <c r="A217" s="746" t="str">
        <f t="shared" si="15"/>
        <v>Smelter Look-upI4</v>
      </c>
      <c r="B217" s="746" t="s">
        <v>4022</v>
      </c>
      <c r="C217" s="746" t="s">
        <v>3388</v>
      </c>
      <c r="D217" s="746" t="s">
        <v>4124</v>
      </c>
      <c r="E217" s="804" t="s">
        <v>4125</v>
      </c>
      <c r="F217" s="746" t="s">
        <v>4126</v>
      </c>
      <c r="G217" s="746" t="s">
        <v>4127</v>
      </c>
      <c r="H217" s="746" t="s">
        <v>4128</v>
      </c>
      <c r="I217" s="746" t="s">
        <v>4129</v>
      </c>
      <c r="J217" s="764" t="s">
        <v>4130</v>
      </c>
      <c r="K217" s="823" t="s">
        <v>4131</v>
      </c>
      <c r="L217" s="829" t="s">
        <v>4132</v>
      </c>
      <c r="M217" s="746" t="s">
        <v>4133</v>
      </c>
    </row>
    <row r="218" ht="28.5" customHeight="1">
      <c r="A218" s="746" t="s">
        <v>4134</v>
      </c>
      <c r="B218" s="746" t="s">
        <v>4135</v>
      </c>
      <c r="C218" s="746" t="s">
        <v>2025</v>
      </c>
      <c r="D218" s="746" t="s">
        <v>4136</v>
      </c>
      <c r="E218" s="804" t="s">
        <v>4137</v>
      </c>
      <c r="F218" s="746" t="s">
        <v>4138</v>
      </c>
      <c r="G218" s="746" t="s">
        <v>4139</v>
      </c>
      <c r="H218" s="746" t="s">
        <v>4140</v>
      </c>
      <c r="I218" s="746" t="s">
        <v>4141</v>
      </c>
      <c r="J218" s="764" t="s">
        <v>4142</v>
      </c>
      <c r="K218" s="823" t="s">
        <v>4143</v>
      </c>
      <c r="L218" s="829" t="s">
        <v>4144</v>
      </c>
      <c r="M218" s="746" t="s">
        <v>4145</v>
      </c>
    </row>
    <row r="219" ht="28.5" customHeight="1">
      <c r="A219" s="746" t="str">
        <f ref="A219:A246" t="shared" si="16">B219&amp;C219</f>
        <v>Smelter ListB4</v>
      </c>
      <c r="B219" s="746" t="s">
        <v>4135</v>
      </c>
      <c r="C219" s="746" t="s">
        <v>2772</v>
      </c>
      <c r="D219" s="746" t="s">
        <v>4146</v>
      </c>
      <c r="E219" s="804" t="s">
        <v>4147</v>
      </c>
      <c r="F219" s="746" t="s">
        <v>4147</v>
      </c>
      <c r="G219" s="746" t="s">
        <v>4148</v>
      </c>
      <c r="H219" s="746" t="s">
        <v>4149</v>
      </c>
      <c r="I219" s="746" t="s">
        <v>4146</v>
      </c>
      <c r="J219" s="764" t="s">
        <v>4150</v>
      </c>
      <c r="K219" s="823" t="s">
        <v>4146</v>
      </c>
      <c r="L219" s="829" t="s">
        <v>4151</v>
      </c>
      <c r="M219" s="746" t="s">
        <v>4152</v>
      </c>
    </row>
    <row r="220" ht="28.5" customHeight="1">
      <c r="A220" s="746" t="str">
        <f t="shared" si="16"/>
        <v>Smelter ListC4</v>
      </c>
      <c r="B220" s="746" t="s">
        <v>4135</v>
      </c>
      <c r="C220" s="746" t="s">
        <v>3083</v>
      </c>
      <c r="D220" s="746" t="s">
        <v>4039</v>
      </c>
      <c r="E220" s="805" t="s">
        <v>4040</v>
      </c>
      <c r="F220" s="855" t="s">
        <v>4041</v>
      </c>
      <c r="G220" s="831" t="s">
        <v>4042</v>
      </c>
      <c r="H220" s="831" t="s">
        <v>4043</v>
      </c>
      <c r="I220" s="831" t="s">
        <v>4044</v>
      </c>
      <c r="J220" s="825" t="s">
        <v>4045</v>
      </c>
      <c r="K220" s="832" t="s">
        <v>4046</v>
      </c>
      <c r="L220" s="825" t="s">
        <v>4047</v>
      </c>
      <c r="M220" s="831" t="s">
        <v>4048</v>
      </c>
    </row>
    <row r="221" ht="44.25" customHeight="1">
      <c r="A221" s="746" t="str">
        <f t="shared" si="16"/>
        <v>Smelter ListD4</v>
      </c>
      <c r="B221" s="746" t="s">
        <v>4135</v>
      </c>
      <c r="C221" s="746" t="s">
        <v>4069</v>
      </c>
      <c r="D221" s="831" t="s">
        <v>4153</v>
      </c>
      <c r="E221" s="805" t="s">
        <v>4154</v>
      </c>
      <c r="F221" s="855" t="s">
        <v>4155</v>
      </c>
      <c r="G221" s="825" t="s">
        <v>4156</v>
      </c>
      <c r="H221" s="825" t="s">
        <v>4157</v>
      </c>
      <c r="I221" s="825" t="s">
        <v>4158</v>
      </c>
      <c r="J221" s="825" t="s">
        <v>4159</v>
      </c>
      <c r="K221" s="832" t="s">
        <v>4160</v>
      </c>
      <c r="L221" s="825" t="s">
        <v>4161</v>
      </c>
      <c r="M221" s="825" t="s">
        <v>4162</v>
      </c>
    </row>
    <row r="222" ht="14.25" customHeight="1">
      <c r="A222" s="746" t="str">
        <f t="shared" si="16"/>
        <v>Smelter ListE4</v>
      </c>
      <c r="B222" s="746" t="s">
        <v>4135</v>
      </c>
      <c r="C222" s="746" t="s">
        <v>4080</v>
      </c>
      <c r="D222" s="746" t="s">
        <v>4163</v>
      </c>
      <c r="E222" s="804" t="s">
        <v>4164</v>
      </c>
      <c r="F222" s="746" t="s">
        <v>4165</v>
      </c>
      <c r="G222" s="746" t="s">
        <v>4166</v>
      </c>
      <c r="H222" s="746" t="s">
        <v>4167</v>
      </c>
      <c r="I222" s="746" t="s">
        <v>4168</v>
      </c>
      <c r="J222" s="764" t="s">
        <v>4169</v>
      </c>
      <c r="K222" s="823" t="s">
        <v>4170</v>
      </c>
      <c r="L222" s="829" t="s">
        <v>4171</v>
      </c>
      <c r="M222" s="746" t="s">
        <v>4172</v>
      </c>
    </row>
    <row r="223" ht="28.5" customHeight="1">
      <c r="A223" s="746" t="str">
        <f t="shared" si="16"/>
        <v>Smelter ListH4</v>
      </c>
      <c r="B223" s="746" t="s">
        <v>4135</v>
      </c>
      <c r="C223" s="746" t="s">
        <v>4113</v>
      </c>
      <c r="D223" s="746" t="s">
        <v>4103</v>
      </c>
      <c r="E223" s="804" t="s">
        <v>4104</v>
      </c>
      <c r="F223" s="746" t="s">
        <v>4105</v>
      </c>
      <c r="G223" s="746" t="s">
        <v>4106</v>
      </c>
      <c r="H223" s="746" t="s">
        <v>4107</v>
      </c>
      <c r="I223" s="746" t="s">
        <v>4108</v>
      </c>
      <c r="J223" s="764" t="s">
        <v>4109</v>
      </c>
      <c r="K223" s="823" t="s">
        <v>4110</v>
      </c>
      <c r="L223" s="829" t="s">
        <v>4111</v>
      </c>
      <c r="M223" s="746" t="s">
        <v>4112</v>
      </c>
    </row>
    <row r="224" ht="14.25" customHeight="1">
      <c r="A224" s="746" t="str">
        <f t="shared" si="16"/>
        <v>Smelter ListI4</v>
      </c>
      <c r="B224" s="746" t="s">
        <v>4135</v>
      </c>
      <c r="C224" s="746" t="s">
        <v>3388</v>
      </c>
      <c r="D224" s="746" t="s">
        <v>4114</v>
      </c>
      <c r="E224" s="824" t="s">
        <v>4115</v>
      </c>
      <c r="F224" s="746" t="s">
        <v>4116</v>
      </c>
      <c r="G224" s="746" t="s">
        <v>4117</v>
      </c>
      <c r="H224" s="746" t="s">
        <v>4118</v>
      </c>
      <c r="I224" s="746" t="s">
        <v>4119</v>
      </c>
      <c r="J224" s="764" t="s">
        <v>4120</v>
      </c>
      <c r="K224" s="823" t="s">
        <v>4121</v>
      </c>
      <c r="L224" s="829" t="s">
        <v>4122</v>
      </c>
      <c r="M224" s="746" t="s">
        <v>4123</v>
      </c>
    </row>
    <row r="225">
      <c r="A225" s="746" t="str">
        <f t="shared" si="16"/>
        <v>Smelter ListJ4</v>
      </c>
      <c r="B225" s="746" t="s">
        <v>4135</v>
      </c>
      <c r="C225" s="746" t="s">
        <v>4173</v>
      </c>
      <c r="D225" s="746" t="s">
        <v>4124</v>
      </c>
      <c r="E225" s="824" t="s">
        <v>4125</v>
      </c>
      <c r="F225" s="746" t="s">
        <v>4126</v>
      </c>
      <c r="G225" s="746" t="s">
        <v>4127</v>
      </c>
      <c r="H225" s="746" t="s">
        <v>4128</v>
      </c>
      <c r="I225" s="746" t="s">
        <v>4129</v>
      </c>
      <c r="J225" s="764" t="s">
        <v>4130</v>
      </c>
      <c r="K225" s="823" t="s">
        <v>4131</v>
      </c>
      <c r="L225" s="829" t="s">
        <v>4132</v>
      </c>
      <c r="M225" s="746" t="s">
        <v>4133</v>
      </c>
    </row>
    <row r="226">
      <c r="A226" s="746" t="str">
        <f t="shared" si="16"/>
        <v>Smelter ListK4</v>
      </c>
      <c r="B226" s="746" t="s">
        <v>4135</v>
      </c>
      <c r="C226" s="746" t="s">
        <v>4174</v>
      </c>
      <c r="D226" s="746" t="s">
        <v>4175</v>
      </c>
      <c r="E226" s="804" t="s">
        <v>4176</v>
      </c>
      <c r="F226" s="746" t="s">
        <v>4177</v>
      </c>
      <c r="G226" s="746" t="s">
        <v>4178</v>
      </c>
      <c r="H226" s="746" t="s">
        <v>4179</v>
      </c>
      <c r="I226" s="746" t="s">
        <v>4180</v>
      </c>
      <c r="J226" s="764" t="s">
        <v>4181</v>
      </c>
      <c r="K226" s="823" t="s">
        <v>4182</v>
      </c>
      <c r="L226" s="829" t="s">
        <v>4183</v>
      </c>
      <c r="M226" s="746" t="s">
        <v>4184</v>
      </c>
    </row>
    <row r="227">
      <c r="A227" s="746" t="str">
        <f t="shared" si="16"/>
        <v>Smelter ListL4</v>
      </c>
      <c r="B227" s="746" t="s">
        <v>4135</v>
      </c>
      <c r="C227" s="746" t="s">
        <v>4185</v>
      </c>
      <c r="D227" s="746" t="s">
        <v>4186</v>
      </c>
      <c r="E227" s="804" t="s">
        <v>4187</v>
      </c>
      <c r="F227" s="746" t="s">
        <v>4188</v>
      </c>
      <c r="G227" s="746" t="s">
        <v>4189</v>
      </c>
      <c r="H227" s="746" t="s">
        <v>4190</v>
      </c>
      <c r="I227" s="746" t="s">
        <v>4191</v>
      </c>
      <c r="J227" s="764" t="s">
        <v>4192</v>
      </c>
      <c r="K227" s="823" t="s">
        <v>4193</v>
      </c>
      <c r="L227" s="829" t="s">
        <v>4194</v>
      </c>
      <c r="M227" s="746" t="s">
        <v>4195</v>
      </c>
    </row>
    <row r="228">
      <c r="A228" s="746" t="str">
        <f t="shared" si="16"/>
        <v>Smelter ListM4</v>
      </c>
      <c r="B228" s="746" t="s">
        <v>4135</v>
      </c>
      <c r="C228" s="746" t="s">
        <v>4196</v>
      </c>
      <c r="D228" s="746" t="s">
        <v>4197</v>
      </c>
      <c r="E228" s="804" t="s">
        <v>4198</v>
      </c>
      <c r="F228" s="746" t="s">
        <v>4199</v>
      </c>
      <c r="G228" s="746" t="s">
        <v>4200</v>
      </c>
      <c r="H228" s="746" t="s">
        <v>4201</v>
      </c>
      <c r="I228" s="746" t="s">
        <v>4202</v>
      </c>
      <c r="J228" s="764" t="s">
        <v>4203</v>
      </c>
      <c r="K228" s="823" t="s">
        <v>4204</v>
      </c>
      <c r="L228" s="829" t="s">
        <v>4205</v>
      </c>
      <c r="M228" s="746" t="s">
        <v>4206</v>
      </c>
    </row>
    <row r="229" ht="40.5">
      <c r="A229" s="746" t="str">
        <f t="shared" si="16"/>
        <v>Smelter ListN4</v>
      </c>
      <c r="B229" s="746" t="s">
        <v>4135</v>
      </c>
      <c r="C229" s="746" t="s">
        <v>4207</v>
      </c>
      <c r="D229" s="746" t="s">
        <v>4208</v>
      </c>
      <c r="E229" s="804" t="s">
        <v>4209</v>
      </c>
      <c r="F229" s="746" t="s">
        <v>4210</v>
      </c>
      <c r="G229" s="746" t="s">
        <v>4211</v>
      </c>
      <c r="H229" s="734" t="s">
        <v>4212</v>
      </c>
      <c r="I229" s="746" t="s">
        <v>4213</v>
      </c>
      <c r="J229" s="764" t="s">
        <v>4214</v>
      </c>
      <c r="K229" s="823" t="s">
        <v>4215</v>
      </c>
      <c r="L229" s="829" t="s">
        <v>4216</v>
      </c>
      <c r="M229" s="746" t="s">
        <v>4217</v>
      </c>
    </row>
    <row r="230" ht="40.5">
      <c r="A230" s="746" t="str">
        <f t="shared" si="16"/>
        <v>Smelter ListO4</v>
      </c>
      <c r="B230" s="746" t="s">
        <v>4135</v>
      </c>
      <c r="C230" s="746" t="s">
        <v>4218</v>
      </c>
      <c r="D230" s="746" t="s">
        <v>4219</v>
      </c>
      <c r="E230" s="804" t="s">
        <v>4220</v>
      </c>
      <c r="F230" s="746" t="s">
        <v>4221</v>
      </c>
      <c r="G230" s="746" t="s">
        <v>4222</v>
      </c>
      <c r="H230" s="746" t="s">
        <v>4223</v>
      </c>
      <c r="I230" s="746" t="s">
        <v>4224</v>
      </c>
      <c r="J230" s="764" t="s">
        <v>4225</v>
      </c>
      <c r="K230" s="823" t="s">
        <v>4226</v>
      </c>
      <c r="L230" s="829" t="s">
        <v>4227</v>
      </c>
      <c r="M230" s="746" t="s">
        <v>4228</v>
      </c>
    </row>
    <row r="231" ht="54">
      <c r="A231" s="746" t="str">
        <f t="shared" si="16"/>
        <v>Smelter ListP4</v>
      </c>
      <c r="B231" s="746" t="s">
        <v>4135</v>
      </c>
      <c r="C231" s="746" t="s">
        <v>4229</v>
      </c>
      <c r="D231" s="746" t="s">
        <v>4230</v>
      </c>
      <c r="E231" s="804" t="s">
        <v>4231</v>
      </c>
      <c r="F231" s="746" t="s">
        <v>4232</v>
      </c>
      <c r="G231" s="746" t="s">
        <v>4233</v>
      </c>
      <c r="H231" s="746" t="s">
        <v>4234</v>
      </c>
      <c r="I231" s="746" t="s">
        <v>4235</v>
      </c>
      <c r="J231" s="764" t="s">
        <v>4236</v>
      </c>
      <c r="K231" s="823" t="s">
        <v>4237</v>
      </c>
      <c r="L231" s="829" t="s">
        <v>4238</v>
      </c>
      <c r="M231" s="746" t="s">
        <v>4239</v>
      </c>
    </row>
    <row r="232">
      <c r="A232" s="746" t="str">
        <f t="shared" si="16"/>
        <v>Smelter ListQ4</v>
      </c>
      <c r="B232" s="746" t="s">
        <v>4135</v>
      </c>
      <c r="C232" s="746" t="s">
        <v>4240</v>
      </c>
      <c r="D232" s="746" t="s">
        <v>3817</v>
      </c>
      <c r="E232" s="804" t="s">
        <v>3818</v>
      </c>
      <c r="F232" s="746" t="s">
        <v>3819</v>
      </c>
      <c r="G232" s="746" t="s">
        <v>3820</v>
      </c>
      <c r="H232" s="746" t="s">
        <v>3821</v>
      </c>
      <c r="I232" s="746" t="s">
        <v>3822</v>
      </c>
      <c r="J232" s="764" t="s">
        <v>3823</v>
      </c>
      <c r="K232" s="823" t="s">
        <v>3824</v>
      </c>
      <c r="L232" s="829" t="s">
        <v>3825</v>
      </c>
      <c r="M232" s="746" t="s">
        <v>3826</v>
      </c>
    </row>
    <row r="233" ht="27">
      <c r="A233" s="746" t="str">
        <f t="shared" si="16"/>
        <v>Smelter ListJ2</v>
      </c>
      <c r="B233" s="746" t="s">
        <v>4135</v>
      </c>
      <c r="C233" s="746" t="s">
        <v>4241</v>
      </c>
      <c r="D233" s="746" t="s">
        <v>4242</v>
      </c>
      <c r="E233" s="746" t="s">
        <v>4243</v>
      </c>
      <c r="F233" s="746" t="s">
        <v>4244</v>
      </c>
      <c r="G233" s="746" t="s">
        <v>4245</v>
      </c>
      <c r="H233" s="746" t="s">
        <v>4246</v>
      </c>
      <c r="I233" s="746" t="s">
        <v>4247</v>
      </c>
      <c r="J233" s="764" t="s">
        <v>4248</v>
      </c>
      <c r="K233" s="823" t="s">
        <v>4249</v>
      </c>
      <c r="L233" s="829" t="s">
        <v>4250</v>
      </c>
      <c r="M233" s="746" t="s">
        <v>4251</v>
      </c>
    </row>
    <row r="234" ht="40.5">
      <c r="A234" s="746" t="str">
        <f t="shared" si="16"/>
        <v>Smelter ListB2</v>
      </c>
      <c r="B234" s="746" t="s">
        <v>4135</v>
      </c>
      <c r="C234" s="746" t="s">
        <v>2759</v>
      </c>
      <c r="D234" s="842" t="s">
        <v>4252</v>
      </c>
      <c r="E234" s="746" t="s">
        <v>4253</v>
      </c>
      <c r="F234" s="746" t="s">
        <v>4254</v>
      </c>
      <c r="G234" s="746" t="s">
        <v>4255</v>
      </c>
      <c r="H234" s="746" t="s">
        <v>4256</v>
      </c>
      <c r="I234" s="746" t="s">
        <v>4257</v>
      </c>
      <c r="J234" s="746" t="s">
        <v>4258</v>
      </c>
      <c r="K234" s="746" t="s">
        <v>4259</v>
      </c>
      <c r="L234" s="834" t="s">
        <v>4260</v>
      </c>
      <c r="M234" s="746" t="s">
        <v>4261</v>
      </c>
    </row>
    <row r="235" ht="409.5">
      <c r="A235" s="746" t="str">
        <f t="shared" si="16"/>
        <v>Smelter ListB3</v>
      </c>
      <c r="B235" s="746" t="s">
        <v>4135</v>
      </c>
      <c r="C235" s="746" t="s">
        <v>2769</v>
      </c>
      <c r="D235" s="843" t="s">
        <v>4262</v>
      </c>
      <c r="E235" s="746" t="s">
        <v>4263</v>
      </c>
      <c r="F235" s="855" t="s">
        <v>4264</v>
      </c>
      <c r="G235" s="825" t="s">
        <v>4265</v>
      </c>
      <c r="H235" s="831" t="s">
        <v>4266</v>
      </c>
      <c r="I235" s="825" t="s">
        <v>4267</v>
      </c>
      <c r="J235" s="825" t="s">
        <v>4268</v>
      </c>
      <c r="K235" s="832" t="s">
        <v>4269</v>
      </c>
      <c r="L235" s="825" t="s">
        <v>4270</v>
      </c>
      <c r="M235" s="825" t="s">
        <v>4271</v>
      </c>
    </row>
    <row r="236">
      <c r="A236" s="746" t="str">
        <f t="shared" si="16"/>
        <v>Smelter ListF4</v>
      </c>
      <c r="B236" s="746" t="s">
        <v>4135</v>
      </c>
      <c r="C236" s="746" t="s">
        <v>4091</v>
      </c>
      <c r="D236" s="746" t="s">
        <v>4272</v>
      </c>
      <c r="E236" s="746" t="s">
        <v>4273</v>
      </c>
      <c r="F236" s="746" t="s">
        <v>3018</v>
      </c>
      <c r="G236" s="746" t="s">
        <v>4084</v>
      </c>
      <c r="H236" s="746" t="s">
        <v>4274</v>
      </c>
      <c r="I236" s="746" t="s">
        <v>4275</v>
      </c>
      <c r="J236" s="764" t="s">
        <v>4276</v>
      </c>
      <c r="K236" s="823" t="s">
        <v>4277</v>
      </c>
      <c r="L236" s="829" t="s">
        <v>4278</v>
      </c>
      <c r="M236" s="746" t="s">
        <v>4279</v>
      </c>
    </row>
    <row r="237">
      <c r="A237" s="746" t="str">
        <f t="shared" si="16"/>
        <v>Smelter ListG4</v>
      </c>
      <c r="B237" s="746" t="s">
        <v>4135</v>
      </c>
      <c r="C237" s="746" t="s">
        <v>4102</v>
      </c>
      <c r="D237" s="746" t="s">
        <v>4092</v>
      </c>
      <c r="E237" s="746" t="s">
        <v>4093</v>
      </c>
      <c r="F237" s="746" t="s">
        <v>4094</v>
      </c>
      <c r="G237" s="746" t="s">
        <v>4095</v>
      </c>
      <c r="H237" s="746" t="s">
        <v>4096</v>
      </c>
      <c r="I237" s="746" t="s">
        <v>4097</v>
      </c>
      <c r="J237" s="764" t="s">
        <v>4098</v>
      </c>
      <c r="K237" s="823" t="s">
        <v>4099</v>
      </c>
      <c r="L237" s="829" t="s">
        <v>4100</v>
      </c>
      <c r="M237" s="746" t="s">
        <v>4101</v>
      </c>
    </row>
    <row r="238">
      <c r="A238" s="746" t="str">
        <f t="shared" si="16"/>
        <v>Smelter ListAH5</v>
      </c>
      <c r="B238" s="746" t="s">
        <v>4135</v>
      </c>
      <c r="C238" s="746" t="s">
        <v>4280</v>
      </c>
      <c r="D238" s="746" t="s">
        <v>129</v>
      </c>
      <c r="E238" s="746" t="s">
        <v>3882</v>
      </c>
      <c r="F238" s="746" t="s">
        <v>3883</v>
      </c>
      <c r="G238" s="746" t="s">
        <v>3884</v>
      </c>
      <c r="H238" s="746" t="s">
        <v>3885</v>
      </c>
      <c r="I238" s="746" t="s">
        <v>3886</v>
      </c>
      <c r="J238" s="746" t="s">
        <v>3887</v>
      </c>
      <c r="K238" s="823" t="s">
        <v>3888</v>
      </c>
      <c r="L238" s="829" t="s">
        <v>3889</v>
      </c>
      <c r="M238" s="746" t="s">
        <v>3890</v>
      </c>
    </row>
    <row r="239">
      <c r="A239" s="746" t="str">
        <f t="shared" si="16"/>
        <v>Smelter ListAH6</v>
      </c>
      <c r="B239" s="746" t="s">
        <v>4135</v>
      </c>
      <c r="C239" s="746" t="s">
        <v>4281</v>
      </c>
      <c r="D239" s="746" t="s">
        <v>131</v>
      </c>
      <c r="E239" s="746" t="s">
        <v>3892</v>
      </c>
      <c r="F239" s="746" t="s">
        <v>3893</v>
      </c>
      <c r="G239" s="746" t="s">
        <v>3894</v>
      </c>
      <c r="H239" s="746" t="s">
        <v>131</v>
      </c>
      <c r="I239" s="746" t="s">
        <v>3895</v>
      </c>
      <c r="J239" s="746" t="s">
        <v>3896</v>
      </c>
      <c r="K239" s="823" t="s">
        <v>131</v>
      </c>
      <c r="L239" s="829" t="s">
        <v>3897</v>
      </c>
      <c r="M239" s="746" t="s">
        <v>3898</v>
      </c>
    </row>
    <row r="240">
      <c r="A240" s="746" t="str">
        <f t="shared" si="16"/>
        <v>Smelter ListAH7</v>
      </c>
      <c r="B240" s="746" t="s">
        <v>4135</v>
      </c>
      <c r="C240" s="746" t="s">
        <v>4282</v>
      </c>
      <c r="D240" s="746" t="s">
        <v>137</v>
      </c>
      <c r="E240" s="746" t="s">
        <v>3900</v>
      </c>
      <c r="F240" s="746" t="s">
        <v>3901</v>
      </c>
      <c r="G240" s="746" t="s">
        <v>3902</v>
      </c>
      <c r="H240" s="746" t="s">
        <v>3903</v>
      </c>
      <c r="I240" s="746" t="s">
        <v>3904</v>
      </c>
      <c r="J240" s="746" t="s">
        <v>3905</v>
      </c>
      <c r="K240" s="823" t="s">
        <v>3906</v>
      </c>
      <c r="L240" s="829" t="s">
        <v>3907</v>
      </c>
      <c r="M240" s="746" t="s">
        <v>3908</v>
      </c>
    </row>
    <row r="241" ht="54">
      <c r="A241" s="746" t="str">
        <f t="shared" si="16"/>
        <v>CheckerA1</v>
      </c>
      <c r="B241" s="746" t="s">
        <v>4283</v>
      </c>
      <c r="C241" s="746" t="s">
        <v>1993</v>
      </c>
      <c r="D241" s="746" t="s">
        <v>4284</v>
      </c>
      <c r="E241" s="746" t="s">
        <v>4285</v>
      </c>
      <c r="F241" s="746" t="s">
        <v>4286</v>
      </c>
      <c r="G241" s="746" t="s">
        <v>4287</v>
      </c>
      <c r="H241" s="746" t="s">
        <v>4288</v>
      </c>
      <c r="I241" s="746" t="s">
        <v>4289</v>
      </c>
      <c r="J241" s="764" t="s">
        <v>4290</v>
      </c>
      <c r="K241" s="823" t="s">
        <v>4291</v>
      </c>
      <c r="L241" s="829" t="s">
        <v>4292</v>
      </c>
      <c r="M241" s="746" t="s">
        <v>4293</v>
      </c>
    </row>
    <row r="242">
      <c r="A242" s="746" t="str">
        <f t="shared" si="16"/>
        <v>CheckerD1</v>
      </c>
      <c r="B242" s="746" t="s">
        <v>4283</v>
      </c>
      <c r="C242" s="746" t="s">
        <v>4294</v>
      </c>
      <c r="D242" s="746" t="s">
        <v>4295</v>
      </c>
      <c r="E242" s="746" t="s">
        <v>4296</v>
      </c>
      <c r="F242" s="746" t="s">
        <v>4297</v>
      </c>
      <c r="G242" s="746" t="s">
        <v>4298</v>
      </c>
      <c r="H242" s="746" t="s">
        <v>4299</v>
      </c>
      <c r="I242" s="746" t="s">
        <v>4300</v>
      </c>
      <c r="J242" s="746" t="s">
        <v>4301</v>
      </c>
      <c r="K242" s="823" t="s">
        <v>4302</v>
      </c>
      <c r="L242" s="829" t="s">
        <v>4303</v>
      </c>
      <c r="M242" s="746" t="s">
        <v>4304</v>
      </c>
    </row>
    <row r="243">
      <c r="A243" s="746" t="str">
        <f t="shared" si="16"/>
        <v>CheckerA3</v>
      </c>
      <c r="B243" s="746" t="s">
        <v>4283</v>
      </c>
      <c r="C243" s="746" t="s">
        <v>2014</v>
      </c>
      <c r="D243" s="746" t="s">
        <v>4305</v>
      </c>
      <c r="E243" s="746" t="s">
        <v>4306</v>
      </c>
      <c r="F243" s="746" t="s">
        <v>4307</v>
      </c>
      <c r="G243" s="746" t="s">
        <v>4308</v>
      </c>
      <c r="H243" s="746" t="s">
        <v>4309</v>
      </c>
      <c r="I243" s="746" t="s">
        <v>4310</v>
      </c>
      <c r="J243" s="746" t="s">
        <v>4311</v>
      </c>
      <c r="K243" s="823" t="s">
        <v>4312</v>
      </c>
      <c r="L243" s="829" t="s">
        <v>4313</v>
      </c>
      <c r="M243" s="746" t="s">
        <v>4314</v>
      </c>
    </row>
    <row r="244">
      <c r="A244" s="746" t="str">
        <f t="shared" si="16"/>
        <v>CheckerB3</v>
      </c>
      <c r="B244" s="746" t="s">
        <v>4283</v>
      </c>
      <c r="C244" s="746" t="s">
        <v>2769</v>
      </c>
      <c r="D244" s="746" t="s">
        <v>4315</v>
      </c>
      <c r="E244" s="746" t="s">
        <v>4316</v>
      </c>
      <c r="F244" s="746" t="s">
        <v>3798</v>
      </c>
      <c r="G244" s="746" t="s">
        <v>4317</v>
      </c>
      <c r="H244" s="746" t="s">
        <v>4318</v>
      </c>
      <c r="I244" s="746" t="s">
        <v>4319</v>
      </c>
      <c r="J244" s="746" t="s">
        <v>4320</v>
      </c>
      <c r="K244" s="823" t="s">
        <v>4321</v>
      </c>
      <c r="L244" s="829" t="s">
        <v>4322</v>
      </c>
      <c r="M244" s="746" t="s">
        <v>4323</v>
      </c>
    </row>
    <row r="245">
      <c r="A245" s="746" t="str">
        <f t="shared" si="16"/>
        <v>CheckerC3</v>
      </c>
      <c r="B245" s="746" t="s">
        <v>4283</v>
      </c>
      <c r="C245" s="746" t="s">
        <v>3072</v>
      </c>
      <c r="D245" s="746" t="s">
        <v>4324</v>
      </c>
      <c r="E245" s="746" t="s">
        <v>4325</v>
      </c>
      <c r="F245" s="746" t="s">
        <v>4326</v>
      </c>
      <c r="G245" s="746" t="s">
        <v>4327</v>
      </c>
      <c r="H245" s="746" t="s">
        <v>4328</v>
      </c>
      <c r="I245" s="746" t="s">
        <v>4329</v>
      </c>
      <c r="J245" s="746" t="s">
        <v>4330</v>
      </c>
      <c r="K245" s="823" t="s">
        <v>4329</v>
      </c>
      <c r="L245" s="829" t="s">
        <v>4331</v>
      </c>
      <c r="M245" s="746" t="s">
        <v>4332</v>
      </c>
    </row>
    <row r="246">
      <c r="A246" s="746" t="str">
        <f t="shared" si="16"/>
        <v>CheckerD3</v>
      </c>
      <c r="B246" s="746" t="s">
        <v>4283</v>
      </c>
      <c r="C246" s="746" t="s">
        <v>4333</v>
      </c>
      <c r="D246" s="746" t="s">
        <v>4334</v>
      </c>
      <c r="E246" s="746" t="s">
        <v>4335</v>
      </c>
      <c r="F246" s="746" t="s">
        <v>4336</v>
      </c>
      <c r="G246" s="746" t="s">
        <v>4337</v>
      </c>
      <c r="H246" s="746" t="s">
        <v>4338</v>
      </c>
      <c r="I246" s="746" t="s">
        <v>4339</v>
      </c>
      <c r="J246" s="746" t="s">
        <v>4340</v>
      </c>
      <c r="K246" s="823" t="s">
        <v>4341</v>
      </c>
      <c r="L246" s="829" t="s">
        <v>4342</v>
      </c>
      <c r="M246" s="746" t="s">
        <v>4343</v>
      </c>
    </row>
    <row r="247" ht="32.25" customHeight="1">
      <c r="A247" s="746" t="s">
        <v>4344</v>
      </c>
      <c r="B247" s="746" t="s">
        <v>4283</v>
      </c>
      <c r="C247" s="746" t="s">
        <v>4345</v>
      </c>
      <c r="D247" s="746" t="s">
        <v>4346</v>
      </c>
      <c r="E247" s="746" t="s">
        <v>4347</v>
      </c>
      <c r="F247" s="746" t="s">
        <v>4348</v>
      </c>
      <c r="G247" s="746" t="s">
        <v>4349</v>
      </c>
      <c r="H247" s="746" t="s">
        <v>4350</v>
      </c>
      <c r="I247" s="746" t="s">
        <v>4351</v>
      </c>
      <c r="J247" s="746" t="s">
        <v>4352</v>
      </c>
      <c r="K247" s="746" t="s">
        <v>4353</v>
      </c>
      <c r="L247" s="834" t="s">
        <v>4354</v>
      </c>
      <c r="M247" s="746" t="s">
        <v>4355</v>
      </c>
    </row>
    <row r="248" ht="32.25" customHeight="1">
      <c r="A248" s="746" t="str">
        <f>B248&amp;C248</f>
        <v>CheckerB63</v>
      </c>
      <c r="B248" s="746" t="s">
        <v>4283</v>
      </c>
      <c r="C248" s="746" t="s">
        <v>4356</v>
      </c>
      <c r="D248" s="746" t="s">
        <v>4346</v>
      </c>
      <c r="E248" s="746" t="s">
        <v>4347</v>
      </c>
      <c r="F248" s="746" t="s">
        <v>4348</v>
      </c>
      <c r="G248" s="746" t="s">
        <v>4349</v>
      </c>
      <c r="H248" s="746" t="s">
        <v>4350</v>
      </c>
      <c r="I248" s="746" t="s">
        <v>4351</v>
      </c>
      <c r="J248" s="746" t="s">
        <v>4352</v>
      </c>
      <c r="K248" s="746" t="s">
        <v>4353</v>
      </c>
      <c r="L248" s="834" t="s">
        <v>4354</v>
      </c>
      <c r="M248" s="746" t="s">
        <v>4355</v>
      </c>
    </row>
    <row r="249" ht="32.25" customHeight="1">
      <c r="A249" s="746" t="str">
        <f>B249&amp;C249</f>
        <v>CheckerB64</v>
      </c>
      <c r="B249" s="746" t="s">
        <v>4283</v>
      </c>
      <c r="C249" s="746" t="s">
        <v>4357</v>
      </c>
      <c r="D249" s="746" t="s">
        <v>4346</v>
      </c>
      <c r="E249" s="746" t="s">
        <v>4347</v>
      </c>
      <c r="F249" s="746" t="s">
        <v>4348</v>
      </c>
      <c r="G249" s="746" t="s">
        <v>4349</v>
      </c>
      <c r="H249" s="746" t="s">
        <v>4350</v>
      </c>
      <c r="I249" s="746" t="s">
        <v>4351</v>
      </c>
      <c r="J249" s="746" t="s">
        <v>4352</v>
      </c>
      <c r="K249" s="746" t="s">
        <v>4353</v>
      </c>
      <c r="L249" s="834" t="s">
        <v>4354</v>
      </c>
      <c r="M249" s="746" t="s">
        <v>4355</v>
      </c>
    </row>
    <row r="250" ht="32.25" customHeight="1">
      <c r="A250" s="746" t="str">
        <f>B250&amp;C250</f>
        <v>CheckerB65</v>
      </c>
      <c r="B250" s="746" t="s">
        <v>4283</v>
      </c>
      <c r="C250" s="746" t="s">
        <v>4358</v>
      </c>
      <c r="D250" s="746" t="s">
        <v>4346</v>
      </c>
      <c r="E250" s="746" t="s">
        <v>4347</v>
      </c>
      <c r="F250" s="746" t="s">
        <v>4348</v>
      </c>
      <c r="G250" s="746" t="s">
        <v>4349</v>
      </c>
      <c r="H250" s="746" t="s">
        <v>4350</v>
      </c>
      <c r="I250" s="746" t="s">
        <v>4351</v>
      </c>
      <c r="J250" s="746" t="s">
        <v>4352</v>
      </c>
      <c r="K250" s="746" t="s">
        <v>4353</v>
      </c>
      <c r="L250" s="834" t="s">
        <v>4354</v>
      </c>
      <c r="M250" s="746" t="s">
        <v>4355</v>
      </c>
    </row>
    <row r="251" ht="32.25" customHeight="1">
      <c r="A251" s="746" t="s">
        <v>4359</v>
      </c>
      <c r="B251" s="746" t="s">
        <v>4283</v>
      </c>
      <c r="C251" s="746" t="s">
        <v>4360</v>
      </c>
      <c r="D251" s="746" t="s">
        <v>4361</v>
      </c>
      <c r="E251" s="746" t="s">
        <v>4362</v>
      </c>
      <c r="F251" s="746" t="s">
        <v>4363</v>
      </c>
      <c r="G251" s="746" t="s">
        <v>4364</v>
      </c>
      <c r="H251" s="746" t="s">
        <v>4365</v>
      </c>
      <c r="I251" s="746" t="s">
        <v>4366</v>
      </c>
      <c r="J251" s="746" t="s">
        <v>4367</v>
      </c>
      <c r="K251" s="746" t="s">
        <v>4361</v>
      </c>
      <c r="L251" s="834" t="s">
        <v>4368</v>
      </c>
      <c r="M251" s="746" t="s">
        <v>4369</v>
      </c>
    </row>
    <row r="252" ht="27">
      <c r="A252" s="746" t="s">
        <v>4370</v>
      </c>
      <c r="B252" s="746" t="s">
        <v>4283</v>
      </c>
      <c r="C252" s="746" t="s">
        <v>4173</v>
      </c>
      <c r="D252" s="746" t="s">
        <v>4371</v>
      </c>
      <c r="E252" s="746" t="s">
        <v>4372</v>
      </c>
      <c r="F252" s="746" t="s">
        <v>4373</v>
      </c>
      <c r="G252" s="746" t="s">
        <v>4374</v>
      </c>
      <c r="H252" s="746" t="s">
        <v>4375</v>
      </c>
      <c r="I252" s="746" t="s">
        <v>4376</v>
      </c>
      <c r="J252" s="746" t="s">
        <v>4377</v>
      </c>
      <c r="K252" s="746" t="s">
        <v>4378</v>
      </c>
      <c r="L252" s="834" t="s">
        <v>4379</v>
      </c>
      <c r="M252" s="746" t="s">
        <v>4380</v>
      </c>
    </row>
    <row r="253" ht="27">
      <c r="A253" s="746" t="s">
        <v>4381</v>
      </c>
      <c r="B253" s="746" t="s">
        <v>4283</v>
      </c>
      <c r="C253" s="746" t="s">
        <v>4382</v>
      </c>
      <c r="D253" s="746" t="s">
        <v>4383</v>
      </c>
      <c r="E253" s="746" t="s">
        <v>4384</v>
      </c>
      <c r="F253" s="746" t="s">
        <v>4385</v>
      </c>
      <c r="G253" s="746" t="s">
        <v>4386</v>
      </c>
      <c r="H253" s="746" t="s">
        <v>4387</v>
      </c>
      <c r="I253" s="746" t="s">
        <v>4388</v>
      </c>
      <c r="J253" s="746" t="s">
        <v>4389</v>
      </c>
      <c r="K253" s="746" t="s">
        <v>4390</v>
      </c>
      <c r="L253" s="834" t="s">
        <v>4391</v>
      </c>
      <c r="M253" s="746" t="s">
        <v>4392</v>
      </c>
    </row>
    <row r="254" ht="27">
      <c r="A254" s="746" t="s">
        <v>4393</v>
      </c>
      <c r="B254" s="746" t="s">
        <v>4283</v>
      </c>
      <c r="C254" s="746" t="s">
        <v>4394</v>
      </c>
      <c r="D254" s="746" t="s">
        <v>4395</v>
      </c>
      <c r="E254" s="746" t="s">
        <v>4396</v>
      </c>
      <c r="F254" s="746" t="s">
        <v>4397</v>
      </c>
      <c r="G254" s="746" t="s">
        <v>4398</v>
      </c>
      <c r="H254" s="746" t="s">
        <v>4399</v>
      </c>
      <c r="I254" s="746" t="s">
        <v>4400</v>
      </c>
      <c r="J254" s="746" t="s">
        <v>4401</v>
      </c>
      <c r="K254" s="746" t="s">
        <v>4402</v>
      </c>
      <c r="L254" s="834" t="s">
        <v>4403</v>
      </c>
      <c r="M254" s="746" t="s">
        <v>4404</v>
      </c>
    </row>
    <row r="255" ht="27">
      <c r="A255" s="746" t="s">
        <v>4405</v>
      </c>
      <c r="B255" s="746" t="s">
        <v>4283</v>
      </c>
      <c r="C255" s="746" t="s">
        <v>4406</v>
      </c>
      <c r="D255" s="746" t="s">
        <v>4407</v>
      </c>
      <c r="E255" s="746" t="s">
        <v>4408</v>
      </c>
      <c r="F255" s="746" t="s">
        <v>4409</v>
      </c>
      <c r="G255" s="746" t="s">
        <v>4410</v>
      </c>
      <c r="H255" s="746" t="s">
        <v>4411</v>
      </c>
      <c r="I255" s="746" t="s">
        <v>4412</v>
      </c>
      <c r="J255" s="746" t="s">
        <v>4413</v>
      </c>
      <c r="K255" s="746" t="s">
        <v>4414</v>
      </c>
      <c r="L255" s="834" t="s">
        <v>4415</v>
      </c>
      <c r="M255" s="746" t="s">
        <v>4416</v>
      </c>
    </row>
    <row r="256" ht="27">
      <c r="A256" s="746" t="s">
        <v>4417</v>
      </c>
      <c r="B256" s="746" t="s">
        <v>4283</v>
      </c>
      <c r="C256" s="746" t="s">
        <v>4418</v>
      </c>
      <c r="D256" s="746" t="s">
        <v>4419</v>
      </c>
      <c r="E256" s="746" t="s">
        <v>4420</v>
      </c>
      <c r="F256" s="746" t="s">
        <v>4421</v>
      </c>
      <c r="G256" s="746" t="s">
        <v>4422</v>
      </c>
      <c r="H256" s="746" t="s">
        <v>4423</v>
      </c>
      <c r="I256" s="746" t="s">
        <v>4424</v>
      </c>
      <c r="J256" s="746" t="s">
        <v>4425</v>
      </c>
      <c r="K256" s="746" t="s">
        <v>4426</v>
      </c>
      <c r="L256" s="834" t="s">
        <v>4427</v>
      </c>
      <c r="M256" s="746" t="s">
        <v>4428</v>
      </c>
    </row>
    <row r="257" ht="27">
      <c r="A257" s="746" t="s">
        <v>4429</v>
      </c>
      <c r="B257" s="746" t="s">
        <v>4283</v>
      </c>
      <c r="C257" s="746" t="s">
        <v>4430</v>
      </c>
      <c r="D257" s="746" t="s">
        <v>4431</v>
      </c>
      <c r="E257" s="746" t="s">
        <v>4432</v>
      </c>
      <c r="F257" s="746" t="s">
        <v>4433</v>
      </c>
      <c r="G257" s="746" t="s">
        <v>4434</v>
      </c>
      <c r="H257" s="746" t="s">
        <v>4435</v>
      </c>
      <c r="I257" s="746" t="s">
        <v>4436</v>
      </c>
      <c r="J257" s="746" t="s">
        <v>4437</v>
      </c>
      <c r="K257" s="746" t="s">
        <v>4438</v>
      </c>
      <c r="L257" s="834" t="s">
        <v>4439</v>
      </c>
      <c r="M257" s="746" t="s">
        <v>4440</v>
      </c>
    </row>
    <row r="258" ht="40.5">
      <c r="A258" s="746" t="s">
        <v>4441</v>
      </c>
      <c r="B258" s="746" t="s">
        <v>4283</v>
      </c>
      <c r="C258" s="746" t="s">
        <v>4442</v>
      </c>
      <c r="D258" s="746" t="s">
        <v>4443</v>
      </c>
      <c r="E258" s="746" t="s">
        <v>4444</v>
      </c>
      <c r="F258" s="746" t="s">
        <v>4445</v>
      </c>
      <c r="G258" s="746" t="s">
        <v>4446</v>
      </c>
      <c r="H258" s="746" t="s">
        <v>4447</v>
      </c>
      <c r="I258" s="746" t="s">
        <v>4448</v>
      </c>
      <c r="J258" s="746" t="s">
        <v>4449</v>
      </c>
      <c r="K258" s="746" t="s">
        <v>4450</v>
      </c>
      <c r="L258" s="834" t="s">
        <v>4451</v>
      </c>
      <c r="M258" s="746" t="s">
        <v>4452</v>
      </c>
    </row>
    <row r="259" ht="40.5">
      <c r="A259" s="746" t="s">
        <v>4453</v>
      </c>
      <c r="B259" s="746" t="s">
        <v>4283</v>
      </c>
      <c r="C259" s="746" t="s">
        <v>4454</v>
      </c>
      <c r="D259" s="746" t="s">
        <v>4455</v>
      </c>
      <c r="E259" s="746" t="s">
        <v>4456</v>
      </c>
      <c r="F259" s="746" t="s">
        <v>4457</v>
      </c>
      <c r="G259" s="746" t="s">
        <v>4458</v>
      </c>
      <c r="H259" s="746" t="s">
        <v>4459</v>
      </c>
      <c r="I259" s="746" t="s">
        <v>4460</v>
      </c>
      <c r="J259" s="746" t="s">
        <v>4461</v>
      </c>
      <c r="K259" s="746" t="s">
        <v>4462</v>
      </c>
      <c r="L259" s="834" t="s">
        <v>4463</v>
      </c>
      <c r="M259" s="746" t="s">
        <v>4464</v>
      </c>
    </row>
    <row r="260" ht="27">
      <c r="A260" s="746" t="s">
        <v>4465</v>
      </c>
      <c r="B260" s="746" t="s">
        <v>4283</v>
      </c>
      <c r="C260" s="746" t="s">
        <v>4466</v>
      </c>
      <c r="D260" s="746" t="s">
        <v>4467</v>
      </c>
      <c r="E260" s="746" t="s">
        <v>4468</v>
      </c>
      <c r="F260" s="746" t="s">
        <v>4469</v>
      </c>
      <c r="G260" s="746" t="s">
        <v>4470</v>
      </c>
      <c r="H260" s="746" t="s">
        <v>4471</v>
      </c>
      <c r="I260" s="746" t="s">
        <v>4472</v>
      </c>
      <c r="J260" s="746" t="s">
        <v>4473</v>
      </c>
      <c r="K260" s="746" t="s">
        <v>4474</v>
      </c>
      <c r="L260" s="834" t="s">
        <v>4475</v>
      </c>
      <c r="M260" s="746" t="s">
        <v>4476</v>
      </c>
    </row>
    <row r="261" ht="40.5">
      <c r="A261" s="746" t="s">
        <v>4477</v>
      </c>
      <c r="B261" s="746" t="s">
        <v>4283</v>
      </c>
      <c r="C261" s="746" t="s">
        <v>4478</v>
      </c>
      <c r="D261" s="746" t="s">
        <v>4479</v>
      </c>
      <c r="E261" s="746" t="s">
        <v>4480</v>
      </c>
      <c r="F261" s="746" t="s">
        <v>4481</v>
      </c>
      <c r="G261" s="746" t="s">
        <v>4482</v>
      </c>
      <c r="H261" s="746" t="s">
        <v>4483</v>
      </c>
      <c r="I261" s="746" t="s">
        <v>4484</v>
      </c>
      <c r="J261" s="746" t="s">
        <v>4485</v>
      </c>
      <c r="K261" s="746" t="s">
        <v>4486</v>
      </c>
      <c r="L261" s="834" t="s">
        <v>4487</v>
      </c>
      <c r="M261" s="746" t="s">
        <v>4488</v>
      </c>
    </row>
    <row r="262" ht="40.5">
      <c r="A262" s="746" t="s">
        <v>4489</v>
      </c>
      <c r="B262" s="746" t="s">
        <v>4283</v>
      </c>
      <c r="C262" s="746" t="s">
        <v>4490</v>
      </c>
      <c r="D262" s="746" t="s">
        <v>4491</v>
      </c>
      <c r="E262" s="746" t="s">
        <v>4492</v>
      </c>
      <c r="F262" s="746" t="s">
        <v>4493</v>
      </c>
      <c r="G262" s="746" t="s">
        <v>4494</v>
      </c>
      <c r="H262" s="746" t="s">
        <v>4495</v>
      </c>
      <c r="I262" s="746" t="s">
        <v>4496</v>
      </c>
      <c r="J262" s="746" t="s">
        <v>4497</v>
      </c>
      <c r="K262" s="746" t="s">
        <v>4498</v>
      </c>
      <c r="L262" s="834" t="s">
        <v>4499</v>
      </c>
      <c r="M262" s="746" t="s">
        <v>4500</v>
      </c>
    </row>
    <row r="263" ht="27">
      <c r="A263" s="746" t="s">
        <v>4501</v>
      </c>
      <c r="B263" s="746" t="s">
        <v>4283</v>
      </c>
      <c r="C263" s="746" t="s">
        <v>4502</v>
      </c>
      <c r="D263" s="746" t="s">
        <v>4503</v>
      </c>
      <c r="E263" s="746" t="s">
        <v>4504</v>
      </c>
      <c r="F263" s="746" t="s">
        <v>4505</v>
      </c>
      <c r="G263" s="746" t="s">
        <v>4506</v>
      </c>
      <c r="H263" s="746" t="s">
        <v>4507</v>
      </c>
      <c r="I263" s="746" t="s">
        <v>4508</v>
      </c>
      <c r="J263" s="746" t="s">
        <v>4509</v>
      </c>
      <c r="K263" s="746" t="s">
        <v>4510</v>
      </c>
      <c r="L263" s="834" t="s">
        <v>4511</v>
      </c>
      <c r="M263" s="746" t="s">
        <v>4512</v>
      </c>
    </row>
    <row r="264" ht="40.5">
      <c r="A264" s="746" t="s">
        <v>4513</v>
      </c>
      <c r="B264" s="746" t="s">
        <v>4283</v>
      </c>
      <c r="C264" s="746" t="s">
        <v>4514</v>
      </c>
      <c r="D264" s="746" t="s">
        <v>4515</v>
      </c>
      <c r="E264" s="746" t="s">
        <v>4516</v>
      </c>
      <c r="F264" s="746" t="s">
        <v>4517</v>
      </c>
      <c r="G264" s="746" t="s">
        <v>4518</v>
      </c>
      <c r="H264" s="746" t="s">
        <v>4519</v>
      </c>
      <c r="I264" s="746" t="s">
        <v>4520</v>
      </c>
      <c r="J264" s="746" t="s">
        <v>4521</v>
      </c>
      <c r="K264" s="746" t="s">
        <v>4522</v>
      </c>
      <c r="L264" s="834" t="s">
        <v>4523</v>
      </c>
      <c r="M264" s="746" t="s">
        <v>4524</v>
      </c>
    </row>
    <row r="265" ht="54">
      <c r="A265" s="746" t="s">
        <v>4525</v>
      </c>
      <c r="B265" s="746" t="s">
        <v>4283</v>
      </c>
      <c r="C265" s="746" t="s">
        <v>4526</v>
      </c>
      <c r="D265" s="746" t="s">
        <v>4527</v>
      </c>
      <c r="E265" s="746" t="s">
        <v>4528</v>
      </c>
      <c r="F265" s="746" t="s">
        <v>4529</v>
      </c>
      <c r="G265" s="746" t="s">
        <v>4530</v>
      </c>
      <c r="H265" s="746" t="s">
        <v>4531</v>
      </c>
      <c r="I265" s="746" t="s">
        <v>4532</v>
      </c>
      <c r="J265" s="746" t="s">
        <v>4533</v>
      </c>
      <c r="K265" s="746" t="s">
        <v>4534</v>
      </c>
      <c r="L265" s="834" t="s">
        <v>4535</v>
      </c>
      <c r="M265" s="746" t="s">
        <v>4536</v>
      </c>
    </row>
    <row r="266" ht="54">
      <c r="A266" s="746" t="s">
        <v>4537</v>
      </c>
      <c r="B266" s="746" t="s">
        <v>4283</v>
      </c>
      <c r="C266" s="746" t="s">
        <v>4538</v>
      </c>
      <c r="D266" s="746" t="s">
        <v>4539</v>
      </c>
      <c r="E266" s="746" t="s">
        <v>4540</v>
      </c>
      <c r="F266" s="746" t="s">
        <v>4541</v>
      </c>
      <c r="G266" s="746" t="s">
        <v>4542</v>
      </c>
      <c r="H266" s="746" t="s">
        <v>4543</v>
      </c>
      <c r="I266" s="746" t="s">
        <v>4544</v>
      </c>
      <c r="J266" s="746" t="s">
        <v>4545</v>
      </c>
      <c r="K266" s="746" t="s">
        <v>4546</v>
      </c>
      <c r="L266" s="834" t="s">
        <v>4547</v>
      </c>
      <c r="M266" s="746" t="s">
        <v>4548</v>
      </c>
    </row>
    <row r="267" ht="54">
      <c r="A267" s="746" t="s">
        <v>4549</v>
      </c>
      <c r="B267" s="746" t="s">
        <v>4283</v>
      </c>
      <c r="C267" s="746" t="s">
        <v>4550</v>
      </c>
      <c r="D267" s="746" t="s">
        <v>4551</v>
      </c>
      <c r="E267" s="746" t="s">
        <v>4552</v>
      </c>
      <c r="F267" s="746" t="s">
        <v>4553</v>
      </c>
      <c r="G267" s="746" t="s">
        <v>4554</v>
      </c>
      <c r="H267" s="746" t="s">
        <v>4555</v>
      </c>
      <c r="I267" s="746" t="s">
        <v>4556</v>
      </c>
      <c r="J267" s="746" t="s">
        <v>4557</v>
      </c>
      <c r="K267" s="746" t="s">
        <v>4558</v>
      </c>
      <c r="L267" s="834" t="s">
        <v>4559</v>
      </c>
      <c r="M267" s="746" t="s">
        <v>4560</v>
      </c>
    </row>
    <row r="268" ht="54">
      <c r="A268" s="746" t="s">
        <v>4561</v>
      </c>
      <c r="B268" s="746" t="s">
        <v>4283</v>
      </c>
      <c r="C268" s="746" t="s">
        <v>4562</v>
      </c>
      <c r="D268" s="746" t="s">
        <v>4563</v>
      </c>
      <c r="E268" s="746" t="s">
        <v>4564</v>
      </c>
      <c r="F268" s="746" t="s">
        <v>4565</v>
      </c>
      <c r="G268" s="746" t="s">
        <v>4566</v>
      </c>
      <c r="H268" s="746" t="s">
        <v>4567</v>
      </c>
      <c r="I268" s="746" t="s">
        <v>4568</v>
      </c>
      <c r="J268" s="746" t="s">
        <v>4569</v>
      </c>
      <c r="K268" s="746" t="s">
        <v>4570</v>
      </c>
      <c r="L268" s="834" t="s">
        <v>4571</v>
      </c>
      <c r="M268" s="746" t="s">
        <v>4572</v>
      </c>
    </row>
    <row r="269" ht="67.5">
      <c r="A269" s="746" t="s">
        <v>4573</v>
      </c>
      <c r="B269" s="746" t="s">
        <v>4283</v>
      </c>
      <c r="C269" s="746" t="s">
        <v>4574</v>
      </c>
      <c r="D269" s="746" t="s">
        <v>4575</v>
      </c>
      <c r="E269" s="746" t="s">
        <v>4576</v>
      </c>
      <c r="F269" s="746" t="s">
        <v>4577</v>
      </c>
      <c r="G269" s="746" t="s">
        <v>4578</v>
      </c>
      <c r="H269" s="746" t="s">
        <v>4579</v>
      </c>
      <c r="I269" s="746" t="s">
        <v>4580</v>
      </c>
      <c r="J269" s="746" t="s">
        <v>4581</v>
      </c>
      <c r="K269" s="746" t="s">
        <v>4582</v>
      </c>
      <c r="L269" s="834" t="s">
        <v>4583</v>
      </c>
      <c r="M269" s="746" t="s">
        <v>4584</v>
      </c>
    </row>
    <row r="270" ht="67.5">
      <c r="A270" s="746" t="s">
        <v>4585</v>
      </c>
      <c r="B270" s="746" t="s">
        <v>4283</v>
      </c>
      <c r="C270" s="746" t="s">
        <v>4586</v>
      </c>
      <c r="D270" s="746" t="s">
        <v>4587</v>
      </c>
      <c r="E270" s="746" t="s">
        <v>4588</v>
      </c>
      <c r="F270" s="746" t="s">
        <v>4589</v>
      </c>
      <c r="G270" s="746" t="s">
        <v>4590</v>
      </c>
      <c r="H270" s="746" t="s">
        <v>4591</v>
      </c>
      <c r="I270" s="746" t="s">
        <v>4592</v>
      </c>
      <c r="J270" s="746" t="s">
        <v>4593</v>
      </c>
      <c r="K270" s="746" t="s">
        <v>4594</v>
      </c>
      <c r="L270" s="834" t="s">
        <v>4595</v>
      </c>
      <c r="M270" s="746" t="s">
        <v>4596</v>
      </c>
    </row>
    <row r="271" ht="67.5">
      <c r="A271" s="746" t="s">
        <v>4597</v>
      </c>
      <c r="B271" s="746" t="s">
        <v>4283</v>
      </c>
      <c r="C271" s="746" t="s">
        <v>4598</v>
      </c>
      <c r="D271" s="746" t="s">
        <v>4599</v>
      </c>
      <c r="E271" s="746" t="s">
        <v>4600</v>
      </c>
      <c r="F271" s="746" t="s">
        <v>4601</v>
      </c>
      <c r="G271" s="746" t="s">
        <v>4602</v>
      </c>
      <c r="H271" s="746" t="s">
        <v>4603</v>
      </c>
      <c r="I271" s="746" t="s">
        <v>4604</v>
      </c>
      <c r="J271" s="746" t="s">
        <v>4605</v>
      </c>
      <c r="K271" s="746" t="s">
        <v>4606</v>
      </c>
      <c r="L271" s="834" t="s">
        <v>4607</v>
      </c>
      <c r="M271" s="746" t="s">
        <v>4608</v>
      </c>
    </row>
    <row r="272" ht="67.5">
      <c r="A272" s="746" t="s">
        <v>4609</v>
      </c>
      <c r="B272" s="746" t="s">
        <v>4283</v>
      </c>
      <c r="C272" s="746" t="s">
        <v>4610</v>
      </c>
      <c r="D272" s="746" t="s">
        <v>4611</v>
      </c>
      <c r="E272" s="746" t="s">
        <v>4612</v>
      </c>
      <c r="F272" s="746" t="s">
        <v>4613</v>
      </c>
      <c r="G272" s="746" t="s">
        <v>4614</v>
      </c>
      <c r="H272" s="746" t="s">
        <v>4615</v>
      </c>
      <c r="I272" s="746" t="s">
        <v>4616</v>
      </c>
      <c r="J272" s="746" t="s">
        <v>4617</v>
      </c>
      <c r="K272" s="746" t="s">
        <v>4618</v>
      </c>
      <c r="L272" s="834" t="s">
        <v>4619</v>
      </c>
      <c r="M272" s="746" t="s">
        <v>4620</v>
      </c>
    </row>
    <row r="273" ht="67.5">
      <c r="A273" s="746" t="s">
        <v>4621</v>
      </c>
      <c r="B273" s="746" t="s">
        <v>4283</v>
      </c>
      <c r="C273" s="746" t="s">
        <v>4622</v>
      </c>
      <c r="D273" s="746" t="s">
        <v>4623</v>
      </c>
      <c r="E273" s="746" t="s">
        <v>4624</v>
      </c>
      <c r="F273" s="746" t="s">
        <v>4625</v>
      </c>
      <c r="G273" s="746" t="s">
        <v>4626</v>
      </c>
      <c r="H273" s="746" t="s">
        <v>4627</v>
      </c>
      <c r="I273" s="746" t="s">
        <v>4628</v>
      </c>
      <c r="J273" s="746" t="s">
        <v>4629</v>
      </c>
      <c r="K273" s="746" t="s">
        <v>4630</v>
      </c>
      <c r="L273" s="746" t="s">
        <v>4631</v>
      </c>
      <c r="M273" s="746" t="s">
        <v>4632</v>
      </c>
    </row>
    <row r="274" ht="67.5">
      <c r="A274" s="746" t="s">
        <v>4633</v>
      </c>
      <c r="B274" s="746" t="s">
        <v>4283</v>
      </c>
      <c r="C274" s="746" t="s">
        <v>4634</v>
      </c>
      <c r="D274" s="746" t="s">
        <v>4635</v>
      </c>
      <c r="E274" s="746" t="s">
        <v>4636</v>
      </c>
      <c r="F274" s="746" t="s">
        <v>4637</v>
      </c>
      <c r="G274" s="746" t="s">
        <v>4638</v>
      </c>
      <c r="H274" s="746" t="s">
        <v>4639</v>
      </c>
      <c r="I274" s="746" t="s">
        <v>4640</v>
      </c>
      <c r="J274" s="746" t="s">
        <v>4641</v>
      </c>
      <c r="K274" s="746" t="s">
        <v>4642</v>
      </c>
      <c r="L274" s="746" t="s">
        <v>4643</v>
      </c>
      <c r="M274" s="746" t="s">
        <v>4644</v>
      </c>
    </row>
    <row r="275" ht="67.5">
      <c r="A275" s="746" t="s">
        <v>4645</v>
      </c>
      <c r="B275" s="746" t="s">
        <v>4283</v>
      </c>
      <c r="C275" s="746" t="s">
        <v>4646</v>
      </c>
      <c r="D275" s="746" t="s">
        <v>4647</v>
      </c>
      <c r="E275" s="746" t="s">
        <v>4648</v>
      </c>
      <c r="F275" s="746" t="s">
        <v>4649</v>
      </c>
      <c r="G275" s="746" t="s">
        <v>4650</v>
      </c>
      <c r="H275" s="746" t="s">
        <v>4651</v>
      </c>
      <c r="I275" s="746" t="s">
        <v>4652</v>
      </c>
      <c r="J275" s="746" t="s">
        <v>4653</v>
      </c>
      <c r="K275" s="746" t="s">
        <v>4654</v>
      </c>
      <c r="L275" s="746" t="s">
        <v>4655</v>
      </c>
      <c r="M275" s="746" t="s">
        <v>4656</v>
      </c>
    </row>
    <row r="276" ht="67.5">
      <c r="A276" s="746" t="s">
        <v>4657</v>
      </c>
      <c r="B276" s="746" t="s">
        <v>4283</v>
      </c>
      <c r="C276" s="746" t="s">
        <v>4658</v>
      </c>
      <c r="D276" s="746" t="s">
        <v>4659</v>
      </c>
      <c r="E276" s="746" t="s">
        <v>4660</v>
      </c>
      <c r="F276" s="746" t="s">
        <v>4661</v>
      </c>
      <c r="G276" s="746" t="s">
        <v>4662</v>
      </c>
      <c r="H276" s="746" t="s">
        <v>4663</v>
      </c>
      <c r="I276" s="746" t="s">
        <v>4664</v>
      </c>
      <c r="J276" s="746" t="s">
        <v>4665</v>
      </c>
      <c r="K276" s="746" t="s">
        <v>4666</v>
      </c>
      <c r="L276" s="746" t="s">
        <v>4667</v>
      </c>
      <c r="M276" s="746" t="s">
        <v>4668</v>
      </c>
    </row>
    <row r="277" ht="67.5">
      <c r="A277" s="746" t="s">
        <v>4669</v>
      </c>
      <c r="B277" s="746" t="s">
        <v>4283</v>
      </c>
      <c r="C277" s="746" t="s">
        <v>4670</v>
      </c>
      <c r="D277" s="746" t="s">
        <v>4671</v>
      </c>
      <c r="E277" s="804" t="s">
        <v>4672</v>
      </c>
      <c r="F277" s="746" t="s">
        <v>4673</v>
      </c>
      <c r="G277" s="746" t="s">
        <v>4674</v>
      </c>
      <c r="H277" s="746" t="s">
        <v>4675</v>
      </c>
      <c r="I277" s="746" t="s">
        <v>4676</v>
      </c>
      <c r="J277" s="746" t="s">
        <v>4677</v>
      </c>
      <c r="K277" s="746" t="s">
        <v>4678</v>
      </c>
      <c r="L277" s="834" t="s">
        <v>4679</v>
      </c>
      <c r="M277" s="746" t="s">
        <v>4680</v>
      </c>
    </row>
    <row r="278" ht="67.5">
      <c r="A278" s="746" t="s">
        <v>4681</v>
      </c>
      <c r="B278" s="746" t="s">
        <v>4283</v>
      </c>
      <c r="C278" s="746" t="s">
        <v>4682</v>
      </c>
      <c r="D278" s="746" t="s">
        <v>4683</v>
      </c>
      <c r="E278" s="804" t="s">
        <v>4684</v>
      </c>
      <c r="F278" s="746" t="s">
        <v>4685</v>
      </c>
      <c r="G278" s="746" t="s">
        <v>4686</v>
      </c>
      <c r="H278" s="746" t="s">
        <v>4687</v>
      </c>
      <c r="I278" s="746" t="s">
        <v>4688</v>
      </c>
      <c r="J278" s="746" t="s">
        <v>4689</v>
      </c>
      <c r="K278" s="746" t="s">
        <v>4690</v>
      </c>
      <c r="L278" s="834" t="s">
        <v>4691</v>
      </c>
      <c r="M278" s="746" t="s">
        <v>4692</v>
      </c>
    </row>
    <row r="279" ht="54">
      <c r="A279" s="746" t="s">
        <v>4693</v>
      </c>
      <c r="B279" s="746" t="s">
        <v>4283</v>
      </c>
      <c r="C279" s="746" t="s">
        <v>4694</v>
      </c>
      <c r="D279" s="746" t="s">
        <v>4695</v>
      </c>
      <c r="E279" s="804" t="s">
        <v>4696</v>
      </c>
      <c r="F279" s="746" t="s">
        <v>4697</v>
      </c>
      <c r="G279" s="746" t="s">
        <v>4698</v>
      </c>
      <c r="H279" s="746" t="s">
        <v>4699</v>
      </c>
      <c r="I279" s="746" t="s">
        <v>4700</v>
      </c>
      <c r="J279" s="746" t="s">
        <v>4701</v>
      </c>
      <c r="K279" s="746" t="s">
        <v>4702</v>
      </c>
      <c r="L279" s="834" t="s">
        <v>4703</v>
      </c>
      <c r="M279" s="746" t="s">
        <v>4704</v>
      </c>
    </row>
    <row r="280" ht="67.5">
      <c r="A280" s="746" t="s">
        <v>4705</v>
      </c>
      <c r="B280" s="746" t="s">
        <v>4283</v>
      </c>
      <c r="C280" s="746" t="s">
        <v>4706</v>
      </c>
      <c r="D280" s="746" t="s">
        <v>4707</v>
      </c>
      <c r="E280" s="804" t="s">
        <v>4708</v>
      </c>
      <c r="F280" s="746" t="s">
        <v>4709</v>
      </c>
      <c r="G280" s="746" t="s">
        <v>4710</v>
      </c>
      <c r="H280" s="746" t="s">
        <v>4711</v>
      </c>
      <c r="I280" s="746" t="s">
        <v>4712</v>
      </c>
      <c r="J280" s="746" t="s">
        <v>4713</v>
      </c>
      <c r="K280" s="746" t="s">
        <v>4714</v>
      </c>
      <c r="L280" s="834" t="s">
        <v>4715</v>
      </c>
      <c r="M280" s="746" t="s">
        <v>4716</v>
      </c>
    </row>
    <row r="281" ht="40.5">
      <c r="A281" s="746" t="s">
        <v>4717</v>
      </c>
      <c r="B281" s="746" t="s">
        <v>4283</v>
      </c>
      <c r="C281" s="746" t="s">
        <v>4718</v>
      </c>
      <c r="D281" s="746" t="s">
        <v>4719</v>
      </c>
      <c r="E281" s="804" t="s">
        <v>4720</v>
      </c>
      <c r="F281" s="746" t="s">
        <v>4721</v>
      </c>
      <c r="G281" s="746" t="s">
        <v>4722</v>
      </c>
      <c r="H281" s="746" t="s">
        <v>4723</v>
      </c>
      <c r="I281" s="746" t="s">
        <v>4724</v>
      </c>
      <c r="J281" s="746" t="s">
        <v>4725</v>
      </c>
      <c r="K281" s="746" t="s">
        <v>4726</v>
      </c>
      <c r="L281" s="834" t="s">
        <v>4727</v>
      </c>
      <c r="M281" s="746" t="s">
        <v>4728</v>
      </c>
    </row>
    <row r="282" ht="57" customHeight="1">
      <c r="A282" s="746" t="s">
        <v>4729</v>
      </c>
      <c r="B282" s="746" t="s">
        <v>4283</v>
      </c>
      <c r="C282" s="746" t="s">
        <v>4730</v>
      </c>
      <c r="D282" s="746" t="s">
        <v>4731</v>
      </c>
      <c r="E282" s="804" t="s">
        <v>4732</v>
      </c>
      <c r="F282" s="746" t="s">
        <v>4733</v>
      </c>
      <c r="G282" s="746" t="s">
        <v>4734</v>
      </c>
      <c r="H282" s="746" t="s">
        <v>4735</v>
      </c>
      <c r="I282" s="746" t="s">
        <v>4736</v>
      </c>
      <c r="J282" s="746" t="s">
        <v>4737</v>
      </c>
      <c r="K282" s="746" t="s">
        <v>4738</v>
      </c>
      <c r="L282" s="834" t="s">
        <v>4739</v>
      </c>
      <c r="M282" s="746" t="s">
        <v>4740</v>
      </c>
    </row>
    <row r="283" ht="57" customHeight="1">
      <c r="A283" s="746" t="s">
        <v>4741</v>
      </c>
      <c r="B283" s="746" t="s">
        <v>4283</v>
      </c>
      <c r="C283" s="746" t="s">
        <v>4742</v>
      </c>
      <c r="D283" s="746" t="s">
        <v>4743</v>
      </c>
      <c r="E283" s="804" t="s">
        <v>4744</v>
      </c>
      <c r="F283" s="746" t="s">
        <v>4745</v>
      </c>
      <c r="G283" s="746" t="s">
        <v>4746</v>
      </c>
      <c r="H283" s="746" t="s">
        <v>4747</v>
      </c>
      <c r="I283" s="746" t="s">
        <v>4748</v>
      </c>
      <c r="J283" s="746" t="s">
        <v>4749</v>
      </c>
      <c r="K283" s="746" t="s">
        <v>4750</v>
      </c>
      <c r="L283" s="834" t="s">
        <v>4751</v>
      </c>
      <c r="M283" s="746" t="s">
        <v>4752</v>
      </c>
    </row>
    <row r="284" ht="57" customHeight="1">
      <c r="A284" s="746" t="s">
        <v>4753</v>
      </c>
      <c r="B284" s="746" t="s">
        <v>4283</v>
      </c>
      <c r="C284" s="746" t="s">
        <v>4754</v>
      </c>
      <c r="D284" s="746" t="s">
        <v>4755</v>
      </c>
      <c r="E284" s="804" t="s">
        <v>4756</v>
      </c>
      <c r="F284" s="746" t="s">
        <v>4757</v>
      </c>
      <c r="G284" s="746" t="s">
        <v>4758</v>
      </c>
      <c r="H284" s="746" t="s">
        <v>4759</v>
      </c>
      <c r="I284" s="746" t="s">
        <v>4760</v>
      </c>
      <c r="J284" s="746" t="s">
        <v>4761</v>
      </c>
      <c r="K284" s="746" t="s">
        <v>4762</v>
      </c>
      <c r="L284" s="834" t="s">
        <v>4763</v>
      </c>
      <c r="M284" s="746" t="s">
        <v>4764</v>
      </c>
    </row>
    <row r="285" ht="57" customHeight="1">
      <c r="A285" s="746" t="s">
        <v>4765</v>
      </c>
      <c r="B285" s="746" t="s">
        <v>4283</v>
      </c>
      <c r="C285" s="746" t="s">
        <v>4766</v>
      </c>
      <c r="D285" s="746" t="s">
        <v>4767</v>
      </c>
      <c r="E285" s="804" t="s">
        <v>4768</v>
      </c>
      <c r="F285" s="746" t="s">
        <v>4769</v>
      </c>
      <c r="G285" s="746" t="s">
        <v>4770</v>
      </c>
      <c r="H285" s="746" t="s">
        <v>4771</v>
      </c>
      <c r="I285" s="746" t="s">
        <v>4772</v>
      </c>
      <c r="J285" s="746" t="s">
        <v>4773</v>
      </c>
      <c r="K285" s="746" t="s">
        <v>4774</v>
      </c>
      <c r="L285" s="834" t="s">
        <v>4775</v>
      </c>
      <c r="M285" s="746" t="s">
        <v>4776</v>
      </c>
    </row>
    <row r="286" ht="54">
      <c r="A286" s="746" t="s">
        <v>4777</v>
      </c>
      <c r="B286" s="746" t="s">
        <v>4283</v>
      </c>
      <c r="C286" s="746" t="s">
        <v>4778</v>
      </c>
      <c r="D286" s="746" t="s">
        <v>4779</v>
      </c>
      <c r="E286" s="804" t="s">
        <v>4780</v>
      </c>
      <c r="F286" s="746" t="s">
        <v>4781</v>
      </c>
      <c r="G286" s="746" t="s">
        <v>4782</v>
      </c>
      <c r="H286" s="746" t="s">
        <v>4783</v>
      </c>
      <c r="I286" s="746" t="s">
        <v>4784</v>
      </c>
      <c r="J286" s="746" t="s">
        <v>4785</v>
      </c>
      <c r="K286" s="746" t="s">
        <v>4786</v>
      </c>
      <c r="L286" s="834" t="s">
        <v>4787</v>
      </c>
      <c r="M286" s="746" t="s">
        <v>4788</v>
      </c>
    </row>
    <row r="287" ht="54">
      <c r="A287" s="746" t="s">
        <v>4789</v>
      </c>
      <c r="B287" s="746" t="s">
        <v>4283</v>
      </c>
      <c r="C287" s="746" t="s">
        <v>4790</v>
      </c>
      <c r="D287" s="746" t="s">
        <v>4791</v>
      </c>
      <c r="E287" s="804" t="s">
        <v>4792</v>
      </c>
      <c r="F287" s="746" t="s">
        <v>4793</v>
      </c>
      <c r="G287" s="746" t="s">
        <v>4794</v>
      </c>
      <c r="H287" s="746" t="s">
        <v>4795</v>
      </c>
      <c r="I287" s="746" t="s">
        <v>4796</v>
      </c>
      <c r="J287" s="746" t="s">
        <v>4797</v>
      </c>
      <c r="K287" s="746" t="s">
        <v>4798</v>
      </c>
      <c r="L287" s="834" t="s">
        <v>4799</v>
      </c>
      <c r="M287" s="746" t="s">
        <v>4800</v>
      </c>
    </row>
    <row r="288" ht="54">
      <c r="A288" s="746" t="s">
        <v>4801</v>
      </c>
      <c r="B288" s="746" t="s">
        <v>4283</v>
      </c>
      <c r="C288" s="746" t="s">
        <v>4802</v>
      </c>
      <c r="D288" s="746" t="s">
        <v>4803</v>
      </c>
      <c r="E288" s="804" t="s">
        <v>4804</v>
      </c>
      <c r="F288" s="746" t="s">
        <v>4805</v>
      </c>
      <c r="G288" s="746" t="s">
        <v>4806</v>
      </c>
      <c r="H288" s="746" t="s">
        <v>4807</v>
      </c>
      <c r="I288" s="746" t="s">
        <v>4808</v>
      </c>
      <c r="J288" s="746" t="s">
        <v>4809</v>
      </c>
      <c r="K288" s="746" t="s">
        <v>4810</v>
      </c>
      <c r="L288" s="834" t="s">
        <v>4811</v>
      </c>
      <c r="M288" s="746" t="s">
        <v>4812</v>
      </c>
    </row>
    <row r="289" ht="40.5">
      <c r="A289" s="746" t="s">
        <v>4813</v>
      </c>
      <c r="B289" s="746" t="s">
        <v>4283</v>
      </c>
      <c r="C289" s="746" t="s">
        <v>4814</v>
      </c>
      <c r="D289" s="746" t="s">
        <v>4815</v>
      </c>
      <c r="E289" s="804" t="s">
        <v>4816</v>
      </c>
      <c r="F289" s="746" t="s">
        <v>4817</v>
      </c>
      <c r="G289" s="746" t="s">
        <v>4818</v>
      </c>
      <c r="H289" s="746" t="s">
        <v>4819</v>
      </c>
      <c r="I289" s="746" t="s">
        <v>4820</v>
      </c>
      <c r="J289" s="746" t="s">
        <v>4821</v>
      </c>
      <c r="K289" s="746" t="s">
        <v>4822</v>
      </c>
      <c r="L289" s="834" t="s">
        <v>4823</v>
      </c>
      <c r="M289" s="746" t="s">
        <v>4824</v>
      </c>
    </row>
    <row r="290" ht="40.5">
      <c r="A290" s="746" t="s">
        <v>4825</v>
      </c>
      <c r="B290" s="746" t="s">
        <v>4283</v>
      </c>
      <c r="C290" s="746" t="s">
        <v>4826</v>
      </c>
      <c r="D290" s="746" t="s">
        <v>4827</v>
      </c>
      <c r="E290" s="804" t="s">
        <v>4828</v>
      </c>
      <c r="F290" s="746" t="s">
        <v>4829</v>
      </c>
      <c r="G290" s="746" t="s">
        <v>4830</v>
      </c>
      <c r="H290" s="746" t="s">
        <v>4831</v>
      </c>
      <c r="I290" s="746" t="s">
        <v>4832</v>
      </c>
      <c r="J290" s="746" t="s">
        <v>4833</v>
      </c>
      <c r="K290" s="746" t="s">
        <v>4834</v>
      </c>
      <c r="L290" s="834" t="s">
        <v>4835</v>
      </c>
      <c r="M290" s="746" t="s">
        <v>4836</v>
      </c>
    </row>
    <row r="291" ht="40.5">
      <c r="A291" s="746" t="s">
        <v>4837</v>
      </c>
      <c r="B291" s="746" t="s">
        <v>4283</v>
      </c>
      <c r="C291" s="746" t="s">
        <v>4838</v>
      </c>
      <c r="D291" s="746" t="s">
        <v>4839</v>
      </c>
      <c r="E291" s="804" t="s">
        <v>4840</v>
      </c>
      <c r="F291" s="746" t="s">
        <v>4841</v>
      </c>
      <c r="G291" s="746" t="s">
        <v>4842</v>
      </c>
      <c r="H291" s="746" t="s">
        <v>4843</v>
      </c>
      <c r="I291" s="746" t="s">
        <v>4844</v>
      </c>
      <c r="J291" s="746" t="s">
        <v>4845</v>
      </c>
      <c r="K291" s="746" t="s">
        <v>4846</v>
      </c>
      <c r="L291" s="834" t="s">
        <v>4847</v>
      </c>
      <c r="M291" s="746" t="s">
        <v>4848</v>
      </c>
    </row>
    <row r="292" ht="40.5">
      <c r="A292" s="746" t="s">
        <v>4849</v>
      </c>
      <c r="B292" s="746" t="s">
        <v>4283</v>
      </c>
      <c r="C292" s="746" t="s">
        <v>4850</v>
      </c>
      <c r="D292" s="746" t="s">
        <v>4851</v>
      </c>
      <c r="E292" s="804" t="s">
        <v>4852</v>
      </c>
      <c r="F292" s="746" t="s">
        <v>4853</v>
      </c>
      <c r="G292" s="746" t="s">
        <v>4854</v>
      </c>
      <c r="H292" s="746" t="s">
        <v>4855</v>
      </c>
      <c r="I292" s="746" t="s">
        <v>4856</v>
      </c>
      <c r="J292" s="746" t="s">
        <v>4857</v>
      </c>
      <c r="K292" s="746" t="s">
        <v>4858</v>
      </c>
      <c r="L292" s="834" t="s">
        <v>4859</v>
      </c>
      <c r="M292" s="746" t="s">
        <v>4860</v>
      </c>
    </row>
    <row r="293" ht="54">
      <c r="A293" s="746" t="s">
        <v>4861</v>
      </c>
      <c r="B293" s="746" t="s">
        <v>4283</v>
      </c>
      <c r="C293" s="746" t="s">
        <v>4862</v>
      </c>
      <c r="D293" s="746" t="s">
        <v>4863</v>
      </c>
      <c r="E293" s="746" t="s">
        <v>4864</v>
      </c>
      <c r="F293" s="746" t="s">
        <v>4865</v>
      </c>
      <c r="G293" s="746" t="s">
        <v>4866</v>
      </c>
      <c r="H293" s="746" t="s">
        <v>4867</v>
      </c>
      <c r="I293" s="746" t="s">
        <v>4868</v>
      </c>
      <c r="J293" s="746" t="s">
        <v>4869</v>
      </c>
      <c r="K293" s="746" t="s">
        <v>4870</v>
      </c>
      <c r="L293" s="746" t="s">
        <v>4871</v>
      </c>
      <c r="M293" s="746" t="s">
        <v>4872</v>
      </c>
    </row>
    <row r="294" ht="54">
      <c r="A294" s="746" t="s">
        <v>4873</v>
      </c>
      <c r="B294" s="746" t="s">
        <v>4283</v>
      </c>
      <c r="C294" s="746" t="s">
        <v>4874</v>
      </c>
      <c r="D294" s="746" t="s">
        <v>4875</v>
      </c>
      <c r="E294" s="746" t="s">
        <v>4876</v>
      </c>
      <c r="F294" s="746" t="s">
        <v>4877</v>
      </c>
      <c r="G294" s="746" t="s">
        <v>4878</v>
      </c>
      <c r="H294" s="746" t="s">
        <v>4879</v>
      </c>
      <c r="I294" s="746" t="s">
        <v>4880</v>
      </c>
      <c r="J294" s="746" t="s">
        <v>4881</v>
      </c>
      <c r="K294" s="746" t="s">
        <v>4882</v>
      </c>
      <c r="L294" s="746" t="s">
        <v>4883</v>
      </c>
      <c r="M294" s="746" t="s">
        <v>4884</v>
      </c>
    </row>
    <row r="295" ht="54">
      <c r="A295" s="746" t="s">
        <v>4885</v>
      </c>
      <c r="B295" s="746" t="s">
        <v>4283</v>
      </c>
      <c r="C295" s="746" t="s">
        <v>4886</v>
      </c>
      <c r="D295" s="746" t="s">
        <v>4887</v>
      </c>
      <c r="E295" s="804" t="s">
        <v>4888</v>
      </c>
      <c r="F295" s="746" t="s">
        <v>4889</v>
      </c>
      <c r="G295" s="746" t="s">
        <v>4890</v>
      </c>
      <c r="H295" s="746" t="s">
        <v>4891</v>
      </c>
      <c r="I295" s="746" t="s">
        <v>4892</v>
      </c>
      <c r="J295" s="746" t="s">
        <v>4893</v>
      </c>
      <c r="K295" s="746" t="s">
        <v>4894</v>
      </c>
      <c r="L295" s="834" t="s">
        <v>4895</v>
      </c>
      <c r="M295" s="746" t="s">
        <v>4896</v>
      </c>
    </row>
    <row r="296" ht="94.5">
      <c r="A296" s="746" t="s">
        <v>4897</v>
      </c>
      <c r="B296" s="746" t="s">
        <v>4283</v>
      </c>
      <c r="C296" s="746" t="s">
        <v>4898</v>
      </c>
      <c r="D296" s="746" t="s">
        <v>4899</v>
      </c>
      <c r="E296" s="746" t="s">
        <v>4900</v>
      </c>
      <c r="F296" s="746" t="s">
        <v>4901</v>
      </c>
      <c r="G296" s="746" t="s">
        <v>4902</v>
      </c>
      <c r="H296" s="746" t="s">
        <v>4903</v>
      </c>
      <c r="I296" s="746" t="s">
        <v>4904</v>
      </c>
      <c r="J296" s="746" t="s">
        <v>4905</v>
      </c>
      <c r="K296" s="746" t="s">
        <v>4906</v>
      </c>
      <c r="L296" s="746" t="s">
        <v>4907</v>
      </c>
      <c r="M296" s="746" t="s">
        <v>4908</v>
      </c>
    </row>
    <row r="297" ht="54">
      <c r="A297" s="746" t="s">
        <v>4909</v>
      </c>
      <c r="B297" s="746" t="s">
        <v>4283</v>
      </c>
      <c r="C297" s="700" t="s">
        <v>4910</v>
      </c>
      <c r="D297" s="746" t="s">
        <v>4911</v>
      </c>
      <c r="E297" s="746" t="s">
        <v>4912</v>
      </c>
      <c r="F297" s="746" t="s">
        <v>4913</v>
      </c>
      <c r="G297" s="746" t="s">
        <v>4914</v>
      </c>
      <c r="H297" s="746" t="s">
        <v>4915</v>
      </c>
      <c r="I297" s="746" t="s">
        <v>4916</v>
      </c>
      <c r="J297" s="746" t="s">
        <v>4917</v>
      </c>
      <c r="K297" s="746" t="s">
        <v>4918</v>
      </c>
      <c r="L297" s="746" t="s">
        <v>4919</v>
      </c>
      <c r="M297" s="746" t="s">
        <v>4920</v>
      </c>
    </row>
    <row r="298" ht="40.5">
      <c r="A298" s="746" t="s">
        <v>4921</v>
      </c>
      <c r="B298" s="746" t="s">
        <v>4283</v>
      </c>
      <c r="C298" s="746" t="s">
        <v>4922</v>
      </c>
      <c r="D298" s="746" t="s">
        <v>4923</v>
      </c>
      <c r="E298" s="804" t="s">
        <v>4924</v>
      </c>
      <c r="F298" s="746" t="s">
        <v>4925</v>
      </c>
      <c r="G298" s="746" t="s">
        <v>4926</v>
      </c>
      <c r="H298" s="746" t="s">
        <v>4927</v>
      </c>
      <c r="I298" s="746" t="s">
        <v>4928</v>
      </c>
      <c r="J298" s="746" t="s">
        <v>4929</v>
      </c>
      <c r="K298" s="746" t="s">
        <v>4930</v>
      </c>
      <c r="L298" s="834" t="s">
        <v>4931</v>
      </c>
      <c r="M298" s="746" t="s">
        <v>4932</v>
      </c>
    </row>
    <row r="299" ht="40.5">
      <c r="A299" s="746" t="s">
        <v>4283</v>
      </c>
      <c r="D299" s="746" t="s">
        <v>4933</v>
      </c>
      <c r="E299" s="804" t="s">
        <v>4934</v>
      </c>
      <c r="F299" s="746" t="s">
        <v>4935</v>
      </c>
      <c r="G299" s="746" t="s">
        <v>4936</v>
      </c>
      <c r="H299" s="746" t="s">
        <v>4937</v>
      </c>
      <c r="I299" s="746" t="s">
        <v>4938</v>
      </c>
      <c r="J299" s="746" t="s">
        <v>4939</v>
      </c>
      <c r="K299" s="746" t="s">
        <v>4940</v>
      </c>
      <c r="L299" s="834" t="s">
        <v>4941</v>
      </c>
      <c r="M299" s="746" t="s">
        <v>4942</v>
      </c>
    </row>
    <row r="300" ht="40.5">
      <c r="A300" s="746" t="s">
        <v>4943</v>
      </c>
      <c r="B300" s="746" t="s">
        <v>4283</v>
      </c>
      <c r="C300" s="746" t="s">
        <v>4944</v>
      </c>
      <c r="D300" s="746" t="s">
        <v>4945</v>
      </c>
      <c r="E300" s="804" t="s">
        <v>4946</v>
      </c>
      <c r="F300" s="746" t="s">
        <v>4947</v>
      </c>
      <c r="G300" s="746" t="s">
        <v>4948</v>
      </c>
      <c r="H300" s="746" t="s">
        <v>4949</v>
      </c>
      <c r="I300" s="746" t="s">
        <v>4950</v>
      </c>
      <c r="J300" s="746" t="s">
        <v>4951</v>
      </c>
      <c r="K300" s="746" t="s">
        <v>4952</v>
      </c>
      <c r="L300" s="834" t="s">
        <v>4953</v>
      </c>
      <c r="M300" s="746" t="s">
        <v>4954</v>
      </c>
    </row>
    <row r="301" ht="40.5">
      <c r="A301" s="746" t="s">
        <v>4955</v>
      </c>
      <c r="B301" s="746" t="s">
        <v>4283</v>
      </c>
      <c r="C301" s="746" t="s">
        <v>4956</v>
      </c>
      <c r="D301" s="746" t="s">
        <v>4957</v>
      </c>
      <c r="E301" s="804" t="s">
        <v>4958</v>
      </c>
      <c r="F301" s="746" t="s">
        <v>4959</v>
      </c>
      <c r="G301" s="746" t="s">
        <v>4960</v>
      </c>
      <c r="H301" s="746" t="s">
        <v>4961</v>
      </c>
      <c r="I301" s="746" t="s">
        <v>4962</v>
      </c>
      <c r="J301" s="746" t="s">
        <v>4963</v>
      </c>
      <c r="K301" s="746" t="s">
        <v>4964</v>
      </c>
      <c r="L301" s="834" t="s">
        <v>4965</v>
      </c>
      <c r="M301" s="746" t="s">
        <v>4966</v>
      </c>
    </row>
    <row r="302" ht="40.5">
      <c r="A302" s="746" t="s">
        <v>4967</v>
      </c>
      <c r="B302" s="746" t="s">
        <v>4283</v>
      </c>
      <c r="C302" s="746" t="s">
        <v>4968</v>
      </c>
      <c r="D302" s="746" t="s">
        <v>4969</v>
      </c>
      <c r="E302" s="746" t="s">
        <v>4970</v>
      </c>
      <c r="F302" s="746" t="s">
        <v>4971</v>
      </c>
      <c r="G302" s="746" t="s">
        <v>4972</v>
      </c>
      <c r="H302" s="746" t="s">
        <v>4973</v>
      </c>
      <c r="I302" s="746" t="s">
        <v>4974</v>
      </c>
      <c r="J302" s="746" t="s">
        <v>4975</v>
      </c>
      <c r="K302" s="746" t="s">
        <v>4976</v>
      </c>
      <c r="L302" s="746" t="s">
        <v>4977</v>
      </c>
      <c r="M302" s="746" t="s">
        <v>4978</v>
      </c>
    </row>
    <row r="303" ht="60" customHeight="1">
      <c r="A303" s="746" t="s">
        <v>4979</v>
      </c>
      <c r="B303" s="746" t="s">
        <v>4283</v>
      </c>
      <c r="C303" s="746" t="s">
        <v>4980</v>
      </c>
      <c r="D303" s="746" t="s">
        <v>4981</v>
      </c>
      <c r="E303" s="804" t="s">
        <v>4982</v>
      </c>
      <c r="F303" s="746" t="s">
        <v>4983</v>
      </c>
      <c r="G303" s="746" t="s">
        <v>4984</v>
      </c>
      <c r="H303" s="746" t="s">
        <v>4985</v>
      </c>
      <c r="I303" s="746" t="s">
        <v>4986</v>
      </c>
      <c r="J303" s="746" t="s">
        <v>4987</v>
      </c>
      <c r="K303" s="746" t="s">
        <v>4988</v>
      </c>
      <c r="L303" s="834" t="s">
        <v>4989</v>
      </c>
      <c r="M303" s="746" t="s">
        <v>4990</v>
      </c>
    </row>
    <row r="304" ht="60" customHeight="1">
      <c r="A304" s="746" t="s">
        <v>4283</v>
      </c>
      <c r="D304" s="746" t="s">
        <v>4991</v>
      </c>
      <c r="E304" s="804" t="s">
        <v>4992</v>
      </c>
      <c r="F304" s="746" t="s">
        <v>4993</v>
      </c>
      <c r="G304" s="746" t="s">
        <v>4994</v>
      </c>
      <c r="H304" s="746" t="s">
        <v>4995</v>
      </c>
      <c r="I304" s="746" t="s">
        <v>4996</v>
      </c>
      <c r="J304" s="746" t="s">
        <v>4997</v>
      </c>
      <c r="K304" s="746" t="s">
        <v>4998</v>
      </c>
      <c r="L304" s="834" t="s">
        <v>4999</v>
      </c>
      <c r="M304" s="746" t="s">
        <v>5000</v>
      </c>
    </row>
    <row r="305" ht="57" customHeight="1">
      <c r="A305" s="746" t="s">
        <v>5001</v>
      </c>
      <c r="B305" s="746" t="s">
        <v>4283</v>
      </c>
      <c r="C305" s="746" t="s">
        <v>5002</v>
      </c>
      <c r="D305" s="844" t="s">
        <v>5003</v>
      </c>
      <c r="E305" s="804" t="s">
        <v>5004</v>
      </c>
      <c r="F305" s="746" t="s">
        <v>5005</v>
      </c>
      <c r="G305" s="703" t="s">
        <v>5006</v>
      </c>
      <c r="H305" s="746" t="s">
        <v>5007</v>
      </c>
      <c r="I305" s="746" t="s">
        <v>5008</v>
      </c>
      <c r="J305" s="746" t="s">
        <v>5009</v>
      </c>
      <c r="K305" s="746" t="s">
        <v>5010</v>
      </c>
      <c r="L305" s="834" t="s">
        <v>5011</v>
      </c>
      <c r="M305" s="746" t="s">
        <v>5012</v>
      </c>
    </row>
    <row r="306" ht="57" customHeight="1">
      <c r="A306" s="746" t="s">
        <v>5013</v>
      </c>
      <c r="B306" s="746" t="s">
        <v>4283</v>
      </c>
      <c r="C306" s="746" t="s">
        <v>5014</v>
      </c>
      <c r="D306" s="844" t="s">
        <v>5015</v>
      </c>
      <c r="E306" s="804" t="s">
        <v>5016</v>
      </c>
      <c r="F306" s="746" t="s">
        <v>5017</v>
      </c>
      <c r="G306" s="703" t="s">
        <v>5018</v>
      </c>
      <c r="H306" s="746" t="s">
        <v>5019</v>
      </c>
      <c r="I306" s="746" t="s">
        <v>5020</v>
      </c>
      <c r="J306" s="746" t="s">
        <v>5021</v>
      </c>
      <c r="K306" s="746" t="s">
        <v>5022</v>
      </c>
      <c r="L306" s="834" t="s">
        <v>5023</v>
      </c>
      <c r="M306" s="746" t="s">
        <v>5024</v>
      </c>
    </row>
    <row r="307" ht="57" customHeight="1">
      <c r="A307" s="746" t="s">
        <v>5025</v>
      </c>
      <c r="B307" s="746" t="s">
        <v>4283</v>
      </c>
      <c r="C307" s="746" t="s">
        <v>5026</v>
      </c>
      <c r="D307" s="844" t="s">
        <v>5027</v>
      </c>
      <c r="E307" s="804" t="s">
        <v>5028</v>
      </c>
      <c r="F307" s="746" t="s">
        <v>5029</v>
      </c>
      <c r="G307" s="703" t="s">
        <v>5030</v>
      </c>
      <c r="H307" s="746" t="s">
        <v>5031</v>
      </c>
      <c r="I307" s="746" t="s">
        <v>5032</v>
      </c>
      <c r="J307" s="746" t="s">
        <v>5033</v>
      </c>
      <c r="K307" s="746" t="s">
        <v>5034</v>
      </c>
      <c r="L307" s="834" t="s">
        <v>5035</v>
      </c>
      <c r="M307" s="746" t="s">
        <v>5036</v>
      </c>
    </row>
    <row r="308" ht="57" customHeight="1">
      <c r="A308" s="746" t="s">
        <v>5037</v>
      </c>
      <c r="B308" s="746" t="s">
        <v>4283</v>
      </c>
      <c r="C308" s="746" t="s">
        <v>5038</v>
      </c>
      <c r="D308" s="844" t="s">
        <v>5039</v>
      </c>
      <c r="E308" s="804" t="s">
        <v>5040</v>
      </c>
      <c r="F308" s="746" t="s">
        <v>5041</v>
      </c>
      <c r="G308" s="703" t="s">
        <v>5042</v>
      </c>
      <c r="H308" s="746" t="s">
        <v>5043</v>
      </c>
      <c r="I308" s="746" t="s">
        <v>5044</v>
      </c>
      <c r="J308" s="746" t="s">
        <v>5045</v>
      </c>
      <c r="K308" s="746" t="s">
        <v>5046</v>
      </c>
      <c r="L308" s="834" t="s">
        <v>5047</v>
      </c>
      <c r="M308" s="746" t="s">
        <v>5048</v>
      </c>
    </row>
    <row r="309" ht="28.5" customHeight="1">
      <c r="A309" s="746" t="s">
        <v>5001</v>
      </c>
      <c r="B309" s="746" t="s">
        <v>4283</v>
      </c>
      <c r="C309" s="746" t="s">
        <v>5002</v>
      </c>
      <c r="D309" s="746" t="s">
        <v>5049</v>
      </c>
      <c r="E309" s="824" t="s">
        <v>5050</v>
      </c>
      <c r="F309" s="700" t="s">
        <v>5051</v>
      </c>
      <c r="G309" s="703" t="s">
        <v>5052</v>
      </c>
      <c r="H309" s="746" t="s">
        <v>5053</v>
      </c>
      <c r="I309" s="746" t="s">
        <v>5054</v>
      </c>
      <c r="J309" s="746" t="s">
        <v>5055</v>
      </c>
      <c r="K309" s="703" t="s">
        <v>5056</v>
      </c>
      <c r="L309" s="830" t="s">
        <v>5057</v>
      </c>
      <c r="M309" s="746" t="s">
        <v>5058</v>
      </c>
    </row>
    <row r="310" ht="28.5" customHeight="1">
      <c r="A310" s="746" t="s">
        <v>5013</v>
      </c>
      <c r="B310" s="746" t="s">
        <v>4283</v>
      </c>
      <c r="C310" s="746" t="s">
        <v>5014</v>
      </c>
      <c r="D310" s="746" t="s">
        <v>5049</v>
      </c>
      <c r="E310" s="824" t="s">
        <v>5050</v>
      </c>
      <c r="F310" s="700" t="s">
        <v>5051</v>
      </c>
      <c r="G310" s="703" t="s">
        <v>5052</v>
      </c>
      <c r="H310" s="746" t="s">
        <v>5053</v>
      </c>
      <c r="I310" s="746" t="s">
        <v>5054</v>
      </c>
      <c r="J310" s="746" t="s">
        <v>5055</v>
      </c>
      <c r="K310" s="703" t="s">
        <v>5056</v>
      </c>
      <c r="L310" s="830" t="s">
        <v>5057</v>
      </c>
      <c r="M310" s="746" t="s">
        <v>5058</v>
      </c>
    </row>
    <row r="311" ht="28.5" customHeight="1">
      <c r="A311" s="746" t="s">
        <v>5025</v>
      </c>
      <c r="B311" s="746" t="s">
        <v>4283</v>
      </c>
      <c r="C311" s="746" t="s">
        <v>5026</v>
      </c>
      <c r="D311" s="746" t="s">
        <v>5049</v>
      </c>
      <c r="E311" s="824" t="s">
        <v>5050</v>
      </c>
      <c r="F311" s="700" t="s">
        <v>5051</v>
      </c>
      <c r="G311" s="703" t="s">
        <v>5052</v>
      </c>
      <c r="H311" s="746" t="s">
        <v>5053</v>
      </c>
      <c r="I311" s="746" t="s">
        <v>5054</v>
      </c>
      <c r="J311" s="746" t="s">
        <v>5055</v>
      </c>
      <c r="K311" s="703" t="s">
        <v>5056</v>
      </c>
      <c r="L311" s="830" t="s">
        <v>5057</v>
      </c>
      <c r="M311" s="746" t="s">
        <v>5058</v>
      </c>
    </row>
    <row r="312" ht="28.5" customHeight="1">
      <c r="A312" s="746" t="s">
        <v>5037</v>
      </c>
      <c r="B312" s="746" t="s">
        <v>4283</v>
      </c>
      <c r="C312" s="746" t="s">
        <v>5038</v>
      </c>
      <c r="D312" s="746" t="s">
        <v>5049</v>
      </c>
      <c r="E312" s="824" t="s">
        <v>5050</v>
      </c>
      <c r="F312" s="700" t="s">
        <v>5051</v>
      </c>
      <c r="G312" s="703" t="s">
        <v>5052</v>
      </c>
      <c r="H312" s="746" t="s">
        <v>5053</v>
      </c>
      <c r="I312" s="746" t="s">
        <v>5054</v>
      </c>
      <c r="J312" s="746" t="s">
        <v>5055</v>
      </c>
      <c r="K312" s="703" t="s">
        <v>5056</v>
      </c>
      <c r="L312" s="830" t="s">
        <v>5057</v>
      </c>
      <c r="M312" s="746" t="s">
        <v>5058</v>
      </c>
    </row>
    <row r="313" ht="42.75" customHeight="1">
      <c r="A313" s="746" t="str">
        <f>B313&amp;C313</f>
        <v>Product ListA1</v>
      </c>
      <c r="B313" s="746" t="s">
        <v>1136</v>
      </c>
      <c r="C313" s="746" t="s">
        <v>1993</v>
      </c>
      <c r="D313" s="798" t="s">
        <v>5059</v>
      </c>
      <c r="E313" s="804" t="s">
        <v>5060</v>
      </c>
      <c r="F313" s="746" t="s">
        <v>5061</v>
      </c>
      <c r="G313" s="746" t="s">
        <v>5062</v>
      </c>
      <c r="H313" s="746" t="s">
        <v>5063</v>
      </c>
      <c r="I313" s="746" t="s">
        <v>5064</v>
      </c>
      <c r="J313" s="799" t="s">
        <v>5065</v>
      </c>
      <c r="K313" s="823" t="s">
        <v>5066</v>
      </c>
      <c r="L313" s="829" t="s">
        <v>5067</v>
      </c>
      <c r="M313" s="798" t="s">
        <v>5068</v>
      </c>
    </row>
    <row r="314" ht="14.25" customHeight="1">
      <c r="A314" s="746" t="str">
        <f>B314&amp;C314</f>
        <v>Product ListB5</v>
      </c>
      <c r="B314" s="746" t="s">
        <v>1136</v>
      </c>
      <c r="C314" s="746" t="s">
        <v>2783</v>
      </c>
      <c r="D314" s="798" t="s">
        <v>5069</v>
      </c>
      <c r="E314" s="804" t="s">
        <v>5070</v>
      </c>
      <c r="F314" s="746" t="s">
        <v>5071</v>
      </c>
      <c r="G314" s="746" t="s">
        <v>5072</v>
      </c>
      <c r="H314" s="746" t="s">
        <v>5073</v>
      </c>
      <c r="I314" s="746" t="s">
        <v>5074</v>
      </c>
      <c r="J314" s="798" t="s">
        <v>5075</v>
      </c>
      <c r="K314" s="823" t="s">
        <v>5076</v>
      </c>
      <c r="L314" s="845" t="s">
        <v>5077</v>
      </c>
      <c r="M314" s="798" t="s">
        <v>5078</v>
      </c>
    </row>
    <row r="315">
      <c r="A315" s="746" t="str">
        <f>B315&amp;C315</f>
        <v>Product ListC5</v>
      </c>
      <c r="B315" s="746" t="s">
        <v>1136</v>
      </c>
      <c r="C315" s="746" t="s">
        <v>3094</v>
      </c>
      <c r="D315" s="798" t="s">
        <v>5079</v>
      </c>
      <c r="E315" s="804" t="s">
        <v>5080</v>
      </c>
      <c r="F315" s="746" t="s">
        <v>5081</v>
      </c>
      <c r="G315" s="746" t="s">
        <v>5082</v>
      </c>
      <c r="H315" s="746" t="s">
        <v>5083</v>
      </c>
      <c r="I315" s="746" t="s">
        <v>5084</v>
      </c>
      <c r="J315" s="798" t="s">
        <v>5085</v>
      </c>
      <c r="K315" s="823" t="s">
        <v>5086</v>
      </c>
      <c r="L315" s="845" t="s">
        <v>5087</v>
      </c>
      <c r="M315" s="798" t="s">
        <v>5088</v>
      </c>
    </row>
    <row r="316">
      <c r="A316" s="746" t="str">
        <f>B316&amp;C316</f>
        <v>Product ListD5</v>
      </c>
      <c r="B316" s="746" t="s">
        <v>1136</v>
      </c>
      <c r="C316" s="746" t="s">
        <v>5089</v>
      </c>
      <c r="D316" s="798" t="s">
        <v>3817</v>
      </c>
      <c r="E316" s="824" t="s">
        <v>3818</v>
      </c>
      <c r="F316" s="746" t="s">
        <v>3819</v>
      </c>
      <c r="G316" s="746" t="s">
        <v>3820</v>
      </c>
      <c r="H316" s="746" t="s">
        <v>3821</v>
      </c>
      <c r="I316" s="746" t="s">
        <v>3822</v>
      </c>
      <c r="J316" s="798" t="s">
        <v>3823</v>
      </c>
      <c r="K316" s="823" t="s">
        <v>3824</v>
      </c>
      <c r="L316" s="845" t="s">
        <v>3825</v>
      </c>
      <c r="M316" s="798" t="s">
        <v>3826</v>
      </c>
    </row>
    <row r="317" ht="27">
      <c r="A317" s="746" t="str">
        <f>B317&amp;C317</f>
        <v>GeneralCpy</v>
      </c>
      <c r="B317" s="746" t="s">
        <v>5090</v>
      </c>
      <c r="C317" s="746" t="s">
        <v>5091</v>
      </c>
      <c r="D317" s="746" t="s">
        <v>5092</v>
      </c>
      <c r="E317" s="804" t="s">
        <v>5093</v>
      </c>
      <c r="F317" s="746" t="s">
        <v>5094</v>
      </c>
      <c r="G317" s="746" t="s">
        <v>5094</v>
      </c>
      <c r="H317" s="746" t="s">
        <v>5094</v>
      </c>
      <c r="I317" s="746" t="s">
        <v>5094</v>
      </c>
      <c r="J317" s="746" t="s">
        <v>5094</v>
      </c>
      <c r="K317" s="746" t="s">
        <v>5094</v>
      </c>
      <c r="L317" s="834" t="s">
        <v>5094</v>
      </c>
      <c r="M317" s="746" t="s">
        <v>5095</v>
      </c>
    </row>
    <row r="318">
      <c r="A318" s="746" t="s">
        <v>5096</v>
      </c>
      <c r="B318" s="746" t="s">
        <v>5090</v>
      </c>
      <c r="K318" s="746"/>
      <c r="L318" s="829"/>
      <c r="M318" s="746"/>
    </row>
    <row r="319">
      <c r="K319" s="746"/>
      <c r="L319" s="829"/>
      <c r="M319" s="746"/>
    </row>
    <row r="320" ht="81">
      <c r="A320" s="746" t="s">
        <v>3817</v>
      </c>
      <c r="D320" s="746" t="s">
        <v>5097</v>
      </c>
      <c r="E320" s="804" t="s">
        <v>5098</v>
      </c>
      <c r="F320" s="746" t="s">
        <v>5099</v>
      </c>
      <c r="G320" s="746" t="s">
        <v>5100</v>
      </c>
      <c r="H320" s="746" t="s">
        <v>5101</v>
      </c>
      <c r="I320" s="746" t="s">
        <v>5102</v>
      </c>
      <c r="J320" s="746" t="s">
        <v>5103</v>
      </c>
      <c r="K320" s="746" t="s">
        <v>5104</v>
      </c>
      <c r="L320" s="829" t="s">
        <v>5105</v>
      </c>
      <c r="M320" s="746" t="s">
        <v>5106</v>
      </c>
    </row>
    <row r="321" ht="27">
      <c r="A321" s="746" t="s">
        <v>3817</v>
      </c>
      <c r="D321" s="746" t="s">
        <v>5107</v>
      </c>
      <c r="E321" s="804" t="s">
        <v>5108</v>
      </c>
      <c r="F321" s="746" t="s">
        <v>5109</v>
      </c>
      <c r="G321" s="863" t="s">
        <v>5110</v>
      </c>
      <c r="H321" s="746" t="s">
        <v>5111</v>
      </c>
      <c r="I321" s="746" t="s">
        <v>5112</v>
      </c>
      <c r="J321" s="746" t="s">
        <v>5113</v>
      </c>
      <c r="K321" s="746" t="s">
        <v>5114</v>
      </c>
      <c r="L321" s="846" t="s">
        <v>5115</v>
      </c>
      <c r="M321" s="746" t="s">
        <v>5116</v>
      </c>
    </row>
    <row r="322" ht="27">
      <c r="A322" s="746" t="s">
        <v>3817</v>
      </c>
      <c r="D322" s="746" t="s">
        <v>5117</v>
      </c>
      <c r="E322" s="804" t="s">
        <v>5118</v>
      </c>
      <c r="F322" s="746" t="s">
        <v>5119</v>
      </c>
      <c r="G322" s="863" t="s">
        <v>5120</v>
      </c>
      <c r="H322" s="746" t="s">
        <v>5121</v>
      </c>
      <c r="I322" s="746" t="s">
        <v>5122</v>
      </c>
      <c r="J322" s="746" t="s">
        <v>5123</v>
      </c>
      <c r="K322" s="746" t="s">
        <v>5124</v>
      </c>
      <c r="L322" s="846" t="s">
        <v>5125</v>
      </c>
      <c r="M322" s="746" t="s">
        <v>5126</v>
      </c>
    </row>
    <row r="323" ht="67.5">
      <c r="A323" s="746" t="s">
        <v>3817</v>
      </c>
      <c r="D323" s="746" t="s">
        <v>5127</v>
      </c>
      <c r="E323" s="804" t="s">
        <v>5128</v>
      </c>
      <c r="F323" s="746" t="s">
        <v>5129</v>
      </c>
      <c r="G323" s="863" t="s">
        <v>5130</v>
      </c>
      <c r="H323" s="746" t="s">
        <v>5131</v>
      </c>
      <c r="I323" s="746" t="s">
        <v>5132</v>
      </c>
      <c r="J323" s="746" t="s">
        <v>5133</v>
      </c>
      <c r="K323" s="746" t="s">
        <v>5134</v>
      </c>
      <c r="L323" s="846" t="s">
        <v>5135</v>
      </c>
      <c r="M323" s="746" t="s">
        <v>5136</v>
      </c>
    </row>
    <row r="324" ht="27">
      <c r="A324" s="746" t="s">
        <v>3817</v>
      </c>
      <c r="D324" s="746" t="s">
        <v>5137</v>
      </c>
      <c r="E324" s="804" t="s">
        <v>5138</v>
      </c>
      <c r="F324" s="746" t="s">
        <v>5139</v>
      </c>
      <c r="G324" s="863" t="s">
        <v>5140</v>
      </c>
      <c r="H324" s="746" t="s">
        <v>5141</v>
      </c>
      <c r="I324" s="746" t="s">
        <v>5142</v>
      </c>
      <c r="J324" s="746" t="s">
        <v>5143</v>
      </c>
      <c r="K324" s="746" t="s">
        <v>5144</v>
      </c>
      <c r="L324" s="846" t="s">
        <v>5145</v>
      </c>
      <c r="M324" s="746" t="s">
        <v>5146</v>
      </c>
    </row>
    <row r="325" ht="27">
      <c r="A325" s="746" t="s">
        <v>3817</v>
      </c>
      <c r="D325" s="746" t="s">
        <v>5147</v>
      </c>
      <c r="E325" s="804" t="s">
        <v>5148</v>
      </c>
      <c r="F325" s="746" t="s">
        <v>5149</v>
      </c>
      <c r="G325" s="863" t="s">
        <v>5150</v>
      </c>
      <c r="H325" s="746" t="s">
        <v>5151</v>
      </c>
      <c r="I325" s="746" t="s">
        <v>5152</v>
      </c>
      <c r="J325" s="746" t="s">
        <v>5153</v>
      </c>
      <c r="K325" s="746" t="s">
        <v>5154</v>
      </c>
      <c r="L325" s="846" t="s">
        <v>5155</v>
      </c>
      <c r="M325" s="746" t="s">
        <v>5156</v>
      </c>
    </row>
    <row r="326" ht="67.5">
      <c r="A326" s="746" t="s">
        <v>3817</v>
      </c>
      <c r="D326" s="746" t="s">
        <v>5157</v>
      </c>
      <c r="E326" s="804" t="s">
        <v>5158</v>
      </c>
      <c r="F326" s="746" t="s">
        <v>5159</v>
      </c>
      <c r="G326" s="863" t="s">
        <v>5160</v>
      </c>
      <c r="H326" s="746" t="s">
        <v>5161</v>
      </c>
      <c r="I326" s="746" t="s">
        <v>5162</v>
      </c>
      <c r="J326" s="746" t="s">
        <v>5163</v>
      </c>
      <c r="K326" s="746" t="s">
        <v>5164</v>
      </c>
      <c r="L326" s="846" t="s">
        <v>5165</v>
      </c>
      <c r="M326" s="746" t="s">
        <v>5166</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2024-04-26T17:10:57Z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